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DieseArbeitsmappe" defaultThemeVersion="124226"/>
  <mc:AlternateContent xmlns:mc="http://schemas.openxmlformats.org/markup-compatibility/2006">
    <mc:Choice Requires="x15">
      <x15ac:absPath xmlns:x15ac="http://schemas.microsoft.com/office/spreadsheetml/2010/11/ac" url="C:\Users\petschuch\Downloads\"/>
    </mc:Choice>
  </mc:AlternateContent>
  <xr:revisionPtr revIDLastSave="0" documentId="13_ncr:1_{A9EA95E0-ADFA-491C-850F-35561B5A1289}" xr6:coauthVersionLast="47" xr6:coauthVersionMax="47" xr10:uidLastSave="{00000000-0000-0000-0000-000000000000}"/>
  <bookViews>
    <workbookView xWindow="-28920" yWindow="-120" windowWidth="29040" windowHeight="15720" tabRatio="832" activeTab="2" xr2:uid="{00000000-000D-0000-FFFF-FFFF00000000}"/>
  </bookViews>
  <sheets>
    <sheet name="Ausfüllhilfe" sheetId="17" r:id="rId1"/>
    <sheet name="Changelog" sheetId="40" r:id="rId2"/>
    <sheet name="A. Allgemeine Informationen" sheetId="4" r:id="rId3"/>
    <sheet name="B. Übersicht EOG" sheetId="39" r:id="rId4"/>
    <sheet name="C. Erlösobergrenze" sheetId="18" r:id="rId5"/>
    <sheet name="D. Netzübergänge" sheetId="36" r:id="rId6"/>
    <sheet name="E. Erläuterungen" sheetId="3" r:id="rId7"/>
    <sheet name="Anlage 2-1" sheetId="27" r:id="rId8"/>
    <sheet name="Anlage 2-4" sheetId="41" r:id="rId9"/>
    <sheet name="Anlage 2-8" sheetId="15" r:id="rId10"/>
    <sheet name="Anlage 2-9" sheetId="34" r:id="rId11"/>
    <sheet name="Anlage 2-10" sheetId="33" r:id="rId12"/>
    <sheet name="Anlage 2-11" sheetId="32" r:id="rId13"/>
    <sheet name="Anlage 2-13" sheetId="8" r:id="rId14"/>
    <sheet name="Anlage Volatile Kosten" sheetId="30" r:id="rId15"/>
    <sheet name="Anlage FL" sheetId="42" r:id="rId16"/>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Key1" localSheetId="8" hidden="1">#REF!</definedName>
    <definedName name="_Key1" localSheetId="15" hidden="1">#REF!</definedName>
    <definedName name="_Key1" hidden="1">#REF!</definedName>
    <definedName name="_Key2" localSheetId="8" hidden="1">#REF!</definedName>
    <definedName name="_Key2" localSheetId="15" hidden="1">#REF!</definedName>
    <definedName name="_Key2" hidden="1">#REF!</definedName>
    <definedName name="_Order1" hidden="1">255</definedName>
    <definedName name="_Order2" hidden="1">255</definedName>
    <definedName name="_Sort" localSheetId="8" hidden="1">#REF!</definedName>
    <definedName name="_Sort" localSheetId="15" hidden="1">#REF!</definedName>
    <definedName name="_Sort" localSheetId="1" hidden="1">#REF!</definedName>
    <definedName name="_Sort" hidden="1">#REF!</definedName>
    <definedName name="_xlnm.Print_Area" localSheetId="2" xml:space="preserve"> 'A. Allgemeine Informationen'!$A$1:$C$17</definedName>
    <definedName name="_xlnm.Print_Area" localSheetId="7" xml:space="preserve"> 'Anlage 2-1'!$A$1:$G$8</definedName>
    <definedName name="_xlnm.Print_Area" localSheetId="13">'Anlage 2-13'!$A$1:$J$27</definedName>
    <definedName name="_xlnm.Print_Area" localSheetId="8">'Anlage 2-4'!$A$13:$AM$214</definedName>
    <definedName name="_xlnm.Print_Area" localSheetId="9" xml:space="preserve"> 'Anlage 2-8'!$A$1:$N$64</definedName>
    <definedName name="_xlnm.Print_Area" localSheetId="15">'Anlage FL'!$A$1:$C$2</definedName>
    <definedName name="_xlnm.Print_Area" localSheetId="14">'Anlage Volatile Kosten'!$A$1:$C$2</definedName>
    <definedName name="_xlnm.Print_Area" localSheetId="0">Ausfüllhilfe!$A$2:$C$85</definedName>
    <definedName name="_xlnm.Print_Area" localSheetId="3">'B. Übersicht EOG'!$B$2:$O$15</definedName>
    <definedName name="_xlnm.Print_Area" localSheetId="4">'C. Erlösobergrenze'!$A$1:$J$80</definedName>
    <definedName name="_xlnm.Print_Area" localSheetId="5">'D. Netzübergänge'!$A$2:$S$12</definedName>
    <definedName name="_xlnm.Print_Area" localSheetId="6">'E. Erläuterungen'!$A$1:$D$40</definedName>
    <definedName name="_xlnm.Print_Titles" localSheetId="8">'Anlage 2-4'!$A:$B,'Anlage 2-4'!$13:$14</definedName>
    <definedName name="_xlnm.Print_Titles" localSheetId="4">'C. Erlösobergrenze'!$9:$9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Z_340FE5FC_BDBD_4E34_B325_045BE6AECF89_.wvu.PrintArea" localSheetId="4" hidden="1">'C. Erlösobergrenze'!$A$1:$J$3</definedName>
    <definedName name="Z_340FE5FC_BDBD_4E34_B325_045BE6AECF89_.wvu.Rows" localSheetId="4" hidden="1">'C. Erlösobergrenze'!#REF!,'C. Erlösobergrenze'!#REF!,'C. Erlösobergrenze'!#REF!</definedName>
    <definedName name="Z_584C8BAE_7F2A_46FF_8D96_2C5D9386BC21_.wvu.Rows" localSheetId="4" hidden="1">'C. Erlösobergrenze'!#REF!,'C. Erlösobergrenze'!#REF!,'C. Erlösobergrenze'!#REF!</definedName>
    <definedName name="Z_7F6F393A_2E90_4C6C_8A16_D5729A43DE4E_.wvu.PrintArea" localSheetId="2" hidden="1">'A. Allgemeine Informationen'!$A$1:$C$13</definedName>
    <definedName name="Z_AB984B78_CF90_47D3_BD7F_5805A1C1409B_.wvu.PrintArea" localSheetId="1" hidden="1">Changelog!#REF!</definedName>
    <definedName name="Z_B886647A_3DEE_4A85_B930_90F3F586054D_.wvu.PrintArea" localSheetId="2" hidden="1" xml:space="preserve">         'A. Allgemeine Informationen'!$A$1:$C$13</definedName>
    <definedName name="Z_BD34DE52_ADB5_4E56_BFB1_262C0996E355_.wvu.Rows" localSheetId="4" hidden="1">'C. Erlösobergrenze'!#REF!,'C. Erlösobergrenze'!#REF!,'C. Erlösobergrenze'!#REF!</definedName>
    <definedName name="Z_C38566EE_89AB_4D99_ACBD_6CB7080109F3_.wvu.Rows" localSheetId="4" hidden="1">'C. Erlösobergrenze'!#REF!,'C. Erlösobergrenze'!#REF!,'C. Erlösobergrenze'!#REF!</definedName>
    <definedName name="Z_FF7014B8_726F_4A88_B434_EC34DD9149F9_.wvu.PrintArea" localSheetId="1" hidden="1">Changelog!#REF!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30" l="1"/>
  <c r="E35" i="30"/>
  <c r="E34" i="30"/>
  <c r="E33" i="30"/>
  <c r="E38" i="30" s="1"/>
  <c r="B36" i="30"/>
  <c r="B35" i="30"/>
  <c r="B34" i="30"/>
  <c r="B33" i="30"/>
  <c r="C7" i="42" l="1"/>
  <c r="B7" i="42"/>
  <c r="B87" i="17" l="1"/>
  <c r="B90" i="17"/>
  <c r="D8" i="42"/>
  <c r="E8" i="42"/>
  <c r="F8" i="42" l="1"/>
  <c r="I33" i="18"/>
  <c r="I46" i="18" l="1"/>
  <c r="F214" i="41" l="1"/>
  <c r="K214" i="41"/>
  <c r="N214" i="41"/>
  <c r="S214" i="41"/>
  <c r="X214" i="41"/>
  <c r="AC214" i="41"/>
  <c r="AH214" i="41"/>
  <c r="AM214" i="41"/>
  <c r="F212" i="41"/>
  <c r="K212" i="41"/>
  <c r="N212" i="41"/>
  <c r="S212" i="41"/>
  <c r="X212" i="41"/>
  <c r="AC212" i="41"/>
  <c r="AH212" i="41"/>
  <c r="AM212" i="41"/>
  <c r="F213" i="41"/>
  <c r="K213" i="41"/>
  <c r="N213" i="41"/>
  <c r="S213" i="41"/>
  <c r="X213" i="41"/>
  <c r="AC213" i="41"/>
  <c r="AH213" i="41"/>
  <c r="AM213" i="41"/>
  <c r="F146" i="41"/>
  <c r="K146" i="41"/>
  <c r="N146" i="41"/>
  <c r="S146" i="41"/>
  <c r="X146" i="41"/>
  <c r="AC146" i="41"/>
  <c r="AH146" i="41"/>
  <c r="AM146" i="41"/>
  <c r="F147" i="41"/>
  <c r="K147" i="41"/>
  <c r="N147" i="41"/>
  <c r="S147" i="41"/>
  <c r="X147" i="41"/>
  <c r="AC147" i="41"/>
  <c r="AH147" i="41"/>
  <c r="AM147" i="41"/>
  <c r="F148" i="41"/>
  <c r="K148" i="41"/>
  <c r="N148" i="41"/>
  <c r="S148" i="41"/>
  <c r="X148" i="41"/>
  <c r="AC148" i="41"/>
  <c r="AH148" i="41"/>
  <c r="AM148" i="41"/>
  <c r="F149" i="41"/>
  <c r="K149" i="41"/>
  <c r="N149" i="41"/>
  <c r="S149" i="41"/>
  <c r="X149" i="41"/>
  <c r="AC149" i="41"/>
  <c r="AH149" i="41"/>
  <c r="AM149" i="41"/>
  <c r="F150" i="41"/>
  <c r="K150" i="41"/>
  <c r="N150" i="41"/>
  <c r="S150" i="41"/>
  <c r="X150" i="41"/>
  <c r="AC150" i="41"/>
  <c r="AH150" i="41"/>
  <c r="AM150" i="41"/>
  <c r="F151" i="41"/>
  <c r="K151" i="41"/>
  <c r="N151" i="41"/>
  <c r="S151" i="41"/>
  <c r="X151" i="41"/>
  <c r="AC151" i="41"/>
  <c r="AH151" i="41"/>
  <c r="AM151" i="41"/>
  <c r="F152" i="41"/>
  <c r="K152" i="41"/>
  <c r="N152" i="41"/>
  <c r="S152" i="41"/>
  <c r="X152" i="41"/>
  <c r="AC152" i="41"/>
  <c r="AH152" i="41"/>
  <c r="AM152" i="41"/>
  <c r="F153" i="41"/>
  <c r="K153" i="41"/>
  <c r="N153" i="41"/>
  <c r="S153" i="41"/>
  <c r="X153" i="41"/>
  <c r="AC153" i="41"/>
  <c r="AH153" i="41"/>
  <c r="AM153" i="41"/>
  <c r="F154" i="41"/>
  <c r="K154" i="41"/>
  <c r="N154" i="41"/>
  <c r="S154" i="41"/>
  <c r="X154" i="41"/>
  <c r="AC154" i="41"/>
  <c r="AH154" i="41"/>
  <c r="AM154" i="41"/>
  <c r="F155" i="41"/>
  <c r="K155" i="41"/>
  <c r="N155" i="41"/>
  <c r="S155" i="41"/>
  <c r="X155" i="41"/>
  <c r="AC155" i="41"/>
  <c r="AH155" i="41"/>
  <c r="AM155" i="41"/>
  <c r="F156" i="41"/>
  <c r="K156" i="41"/>
  <c r="N156" i="41"/>
  <c r="S156" i="41"/>
  <c r="X156" i="41"/>
  <c r="AC156" i="41"/>
  <c r="AH156" i="41"/>
  <c r="AM156" i="41"/>
  <c r="F157" i="41"/>
  <c r="K157" i="41"/>
  <c r="N157" i="41"/>
  <c r="S157" i="41"/>
  <c r="X157" i="41"/>
  <c r="AC157" i="41"/>
  <c r="AH157" i="41"/>
  <c r="AM157" i="41"/>
  <c r="F158" i="41"/>
  <c r="K158" i="41"/>
  <c r="N158" i="41"/>
  <c r="S158" i="41"/>
  <c r="X158" i="41"/>
  <c r="AC158" i="41"/>
  <c r="AH158" i="41"/>
  <c r="AM158" i="41"/>
  <c r="F159" i="41"/>
  <c r="K159" i="41"/>
  <c r="N159" i="41"/>
  <c r="S159" i="41"/>
  <c r="X159" i="41"/>
  <c r="AC159" i="41"/>
  <c r="AH159" i="41"/>
  <c r="AM159" i="41"/>
  <c r="F160" i="41"/>
  <c r="K160" i="41"/>
  <c r="N160" i="41"/>
  <c r="S160" i="41"/>
  <c r="X160" i="41"/>
  <c r="AC160" i="41"/>
  <c r="AH160" i="41"/>
  <c r="AM160" i="41"/>
  <c r="F161" i="41"/>
  <c r="K161" i="41"/>
  <c r="N161" i="41"/>
  <c r="S161" i="41"/>
  <c r="X161" i="41"/>
  <c r="AC161" i="41"/>
  <c r="AH161" i="41"/>
  <c r="AM161" i="41"/>
  <c r="F162" i="41"/>
  <c r="K162" i="41"/>
  <c r="N162" i="41"/>
  <c r="S162" i="41"/>
  <c r="X162" i="41"/>
  <c r="AC162" i="41"/>
  <c r="AH162" i="41"/>
  <c r="AM162" i="41"/>
  <c r="F163" i="41"/>
  <c r="K163" i="41"/>
  <c r="N163" i="41"/>
  <c r="S163" i="41"/>
  <c r="X163" i="41"/>
  <c r="AC163" i="41"/>
  <c r="AH163" i="41"/>
  <c r="AM163" i="41"/>
  <c r="F164" i="41"/>
  <c r="K164" i="41"/>
  <c r="N164" i="41"/>
  <c r="S164" i="41"/>
  <c r="X164" i="41"/>
  <c r="AC164" i="41"/>
  <c r="AH164" i="41"/>
  <c r="AM164" i="41"/>
  <c r="F165" i="41"/>
  <c r="K165" i="41"/>
  <c r="N165" i="41"/>
  <c r="S165" i="41"/>
  <c r="X165" i="41"/>
  <c r="AC165" i="41"/>
  <c r="AH165" i="41"/>
  <c r="AM165" i="41"/>
  <c r="F166" i="41"/>
  <c r="K166" i="41"/>
  <c r="N166" i="41"/>
  <c r="S166" i="41"/>
  <c r="X166" i="41"/>
  <c r="AC166" i="41"/>
  <c r="AH166" i="41"/>
  <c r="AM166" i="41"/>
  <c r="F167" i="41"/>
  <c r="K167" i="41"/>
  <c r="N167" i="41"/>
  <c r="S167" i="41"/>
  <c r="X167" i="41"/>
  <c r="AC167" i="41"/>
  <c r="AH167" i="41"/>
  <c r="AM167" i="41"/>
  <c r="F168" i="41"/>
  <c r="K168" i="41"/>
  <c r="N168" i="41"/>
  <c r="S168" i="41"/>
  <c r="X168" i="41"/>
  <c r="AC168" i="41"/>
  <c r="AH168" i="41"/>
  <c r="AM168" i="41"/>
  <c r="F169" i="41"/>
  <c r="K169" i="41"/>
  <c r="N169" i="41"/>
  <c r="S169" i="41"/>
  <c r="X169" i="41"/>
  <c r="AC169" i="41"/>
  <c r="AH169" i="41"/>
  <c r="AM169" i="41"/>
  <c r="F170" i="41"/>
  <c r="K170" i="41"/>
  <c r="N170" i="41"/>
  <c r="S170" i="41"/>
  <c r="X170" i="41"/>
  <c r="AC170" i="41"/>
  <c r="AH170" i="41"/>
  <c r="AM170" i="41"/>
  <c r="F171" i="41"/>
  <c r="K171" i="41"/>
  <c r="N171" i="41"/>
  <c r="S171" i="41"/>
  <c r="X171" i="41"/>
  <c r="AC171" i="41"/>
  <c r="AH171" i="41"/>
  <c r="AM171" i="41"/>
  <c r="F172" i="41"/>
  <c r="K172" i="41"/>
  <c r="N172" i="41"/>
  <c r="S172" i="41"/>
  <c r="X172" i="41"/>
  <c r="AC172" i="41"/>
  <c r="AH172" i="41"/>
  <c r="AM172" i="41"/>
  <c r="F173" i="41"/>
  <c r="K173" i="41"/>
  <c r="N173" i="41"/>
  <c r="S173" i="41"/>
  <c r="X173" i="41"/>
  <c r="AC173" i="41"/>
  <c r="AH173" i="41"/>
  <c r="AM173" i="41"/>
  <c r="F174" i="41"/>
  <c r="K174" i="41"/>
  <c r="N174" i="41"/>
  <c r="S174" i="41"/>
  <c r="X174" i="41"/>
  <c r="AC174" i="41"/>
  <c r="AH174" i="41"/>
  <c r="AM174" i="41"/>
  <c r="F175" i="41"/>
  <c r="K175" i="41"/>
  <c r="N175" i="41"/>
  <c r="S175" i="41"/>
  <c r="X175" i="41"/>
  <c r="AC175" i="41"/>
  <c r="AH175" i="41"/>
  <c r="AM175" i="41"/>
  <c r="F176" i="41"/>
  <c r="K176" i="41"/>
  <c r="N176" i="41"/>
  <c r="S176" i="41"/>
  <c r="X176" i="41"/>
  <c r="AC176" i="41"/>
  <c r="AH176" i="41"/>
  <c r="AM176" i="41"/>
  <c r="F177" i="41"/>
  <c r="K177" i="41"/>
  <c r="N177" i="41"/>
  <c r="S177" i="41"/>
  <c r="X177" i="41"/>
  <c r="AC177" i="41"/>
  <c r="AH177" i="41"/>
  <c r="AM177" i="41"/>
  <c r="F178" i="41"/>
  <c r="K178" i="41"/>
  <c r="N178" i="41"/>
  <c r="S178" i="41"/>
  <c r="X178" i="41"/>
  <c r="AC178" i="41"/>
  <c r="AH178" i="41"/>
  <c r="AM178" i="41"/>
  <c r="F179" i="41"/>
  <c r="K179" i="41"/>
  <c r="N179" i="41"/>
  <c r="S179" i="41"/>
  <c r="X179" i="41"/>
  <c r="AC179" i="41"/>
  <c r="AH179" i="41"/>
  <c r="AM179" i="41"/>
  <c r="F180" i="41"/>
  <c r="K180" i="41"/>
  <c r="N180" i="41"/>
  <c r="S180" i="41"/>
  <c r="X180" i="41"/>
  <c r="AC180" i="41"/>
  <c r="AH180" i="41"/>
  <c r="AM180" i="41"/>
  <c r="F181" i="41"/>
  <c r="K181" i="41"/>
  <c r="N181" i="41"/>
  <c r="S181" i="41"/>
  <c r="X181" i="41"/>
  <c r="AC181" i="41"/>
  <c r="AH181" i="41"/>
  <c r="AM181" i="41"/>
  <c r="F182" i="41"/>
  <c r="K182" i="41"/>
  <c r="N182" i="41"/>
  <c r="S182" i="41"/>
  <c r="X182" i="41"/>
  <c r="AC182" i="41"/>
  <c r="AH182" i="41"/>
  <c r="AM182" i="41"/>
  <c r="F183" i="41"/>
  <c r="K183" i="41"/>
  <c r="N183" i="41"/>
  <c r="S183" i="41"/>
  <c r="X183" i="41"/>
  <c r="AC183" i="41"/>
  <c r="AH183" i="41"/>
  <c r="AM183" i="41"/>
  <c r="F184" i="41"/>
  <c r="K184" i="41"/>
  <c r="N184" i="41"/>
  <c r="S184" i="41"/>
  <c r="X184" i="41"/>
  <c r="AC184" i="41"/>
  <c r="AH184" i="41"/>
  <c r="AM184" i="41"/>
  <c r="F185" i="41"/>
  <c r="K185" i="41"/>
  <c r="N185" i="41"/>
  <c r="S185" i="41"/>
  <c r="X185" i="41"/>
  <c r="AC185" i="41"/>
  <c r="AH185" i="41"/>
  <c r="AM185" i="41"/>
  <c r="F186" i="41"/>
  <c r="K186" i="41"/>
  <c r="N186" i="41"/>
  <c r="S186" i="41"/>
  <c r="X186" i="41"/>
  <c r="AC186" i="41"/>
  <c r="AH186" i="41"/>
  <c r="AM186" i="41"/>
  <c r="F187" i="41"/>
  <c r="K187" i="41"/>
  <c r="N187" i="41"/>
  <c r="S187" i="41"/>
  <c r="X187" i="41"/>
  <c r="AC187" i="41"/>
  <c r="AH187" i="41"/>
  <c r="AM187" i="41"/>
  <c r="F188" i="41"/>
  <c r="K188" i="41"/>
  <c r="N188" i="41"/>
  <c r="S188" i="41"/>
  <c r="X188" i="41"/>
  <c r="AC188" i="41"/>
  <c r="AH188" i="41"/>
  <c r="AM188" i="41"/>
  <c r="F189" i="41"/>
  <c r="K189" i="41"/>
  <c r="N189" i="41"/>
  <c r="S189" i="41"/>
  <c r="X189" i="41"/>
  <c r="AC189" i="41"/>
  <c r="AH189" i="41"/>
  <c r="AM189" i="41"/>
  <c r="F190" i="41"/>
  <c r="K190" i="41"/>
  <c r="N190" i="41"/>
  <c r="S190" i="41"/>
  <c r="X190" i="41"/>
  <c r="AC190" i="41"/>
  <c r="AH190" i="41"/>
  <c r="AM190" i="41"/>
  <c r="F191" i="41"/>
  <c r="K191" i="41"/>
  <c r="N191" i="41"/>
  <c r="S191" i="41"/>
  <c r="X191" i="41"/>
  <c r="AC191" i="41"/>
  <c r="AH191" i="41"/>
  <c r="AM191" i="41"/>
  <c r="F192" i="41"/>
  <c r="K192" i="41"/>
  <c r="N192" i="41"/>
  <c r="S192" i="41"/>
  <c r="X192" i="41"/>
  <c r="AC192" i="41"/>
  <c r="AH192" i="41"/>
  <c r="AM192" i="41"/>
  <c r="F193" i="41"/>
  <c r="K193" i="41"/>
  <c r="N193" i="41"/>
  <c r="S193" i="41"/>
  <c r="X193" i="41"/>
  <c r="AC193" i="41"/>
  <c r="AH193" i="41"/>
  <c r="AM193" i="41"/>
  <c r="F194" i="41"/>
  <c r="K194" i="41"/>
  <c r="N194" i="41"/>
  <c r="S194" i="41"/>
  <c r="X194" i="41"/>
  <c r="AC194" i="41"/>
  <c r="AH194" i="41"/>
  <c r="AM194" i="41"/>
  <c r="F195" i="41"/>
  <c r="K195" i="41"/>
  <c r="N195" i="41"/>
  <c r="S195" i="41"/>
  <c r="X195" i="41"/>
  <c r="AC195" i="41"/>
  <c r="AH195" i="41"/>
  <c r="AM195" i="41"/>
  <c r="F196" i="41"/>
  <c r="K196" i="41"/>
  <c r="N196" i="41"/>
  <c r="S196" i="41"/>
  <c r="X196" i="41"/>
  <c r="AC196" i="41"/>
  <c r="AH196" i="41"/>
  <c r="AM196" i="41"/>
  <c r="F197" i="41"/>
  <c r="K197" i="41"/>
  <c r="N197" i="41"/>
  <c r="S197" i="41"/>
  <c r="X197" i="41"/>
  <c r="AC197" i="41"/>
  <c r="AH197" i="41"/>
  <c r="AM197" i="41"/>
  <c r="F198" i="41"/>
  <c r="K198" i="41"/>
  <c r="N198" i="41"/>
  <c r="S198" i="41"/>
  <c r="X198" i="41"/>
  <c r="AC198" i="41"/>
  <c r="AH198" i="41"/>
  <c r="AM198" i="41"/>
  <c r="F199" i="41"/>
  <c r="K199" i="41"/>
  <c r="N199" i="41"/>
  <c r="S199" i="41"/>
  <c r="X199" i="41"/>
  <c r="AC199" i="41"/>
  <c r="AH199" i="41"/>
  <c r="AM199" i="41"/>
  <c r="F200" i="41"/>
  <c r="K200" i="41"/>
  <c r="N200" i="41"/>
  <c r="S200" i="41"/>
  <c r="X200" i="41"/>
  <c r="AC200" i="41"/>
  <c r="AH200" i="41"/>
  <c r="AM200" i="41"/>
  <c r="F201" i="41"/>
  <c r="K201" i="41"/>
  <c r="N201" i="41"/>
  <c r="S201" i="41"/>
  <c r="X201" i="41"/>
  <c r="AC201" i="41"/>
  <c r="AH201" i="41"/>
  <c r="AM201" i="41"/>
  <c r="F202" i="41"/>
  <c r="K202" i="41"/>
  <c r="N202" i="41"/>
  <c r="S202" i="41"/>
  <c r="X202" i="41"/>
  <c r="AC202" i="41"/>
  <c r="AH202" i="41"/>
  <c r="AM202" i="41"/>
  <c r="F203" i="41"/>
  <c r="K203" i="41"/>
  <c r="N203" i="41"/>
  <c r="S203" i="41"/>
  <c r="X203" i="41"/>
  <c r="AC203" i="41"/>
  <c r="AH203" i="41"/>
  <c r="AM203" i="41"/>
  <c r="F204" i="41"/>
  <c r="K204" i="41"/>
  <c r="N204" i="41"/>
  <c r="S204" i="41"/>
  <c r="X204" i="41"/>
  <c r="AC204" i="41"/>
  <c r="AH204" i="41"/>
  <c r="AM204" i="41"/>
  <c r="F205" i="41"/>
  <c r="K205" i="41"/>
  <c r="N205" i="41"/>
  <c r="S205" i="41"/>
  <c r="X205" i="41"/>
  <c r="AC205" i="41"/>
  <c r="AH205" i="41"/>
  <c r="AM205" i="41"/>
  <c r="F206" i="41"/>
  <c r="K206" i="41"/>
  <c r="N206" i="41"/>
  <c r="S206" i="41"/>
  <c r="X206" i="41"/>
  <c r="AC206" i="41"/>
  <c r="AH206" i="41"/>
  <c r="AM206" i="41"/>
  <c r="F207" i="41"/>
  <c r="K207" i="41"/>
  <c r="N207" i="41"/>
  <c r="S207" i="41"/>
  <c r="X207" i="41"/>
  <c r="AC207" i="41"/>
  <c r="AH207" i="41"/>
  <c r="AM207" i="41"/>
  <c r="F208" i="41"/>
  <c r="K208" i="41"/>
  <c r="N208" i="41"/>
  <c r="S208" i="41"/>
  <c r="X208" i="41"/>
  <c r="AC208" i="41"/>
  <c r="AH208" i="41"/>
  <c r="AM208" i="41"/>
  <c r="F209" i="41"/>
  <c r="K209" i="41"/>
  <c r="N209" i="41"/>
  <c r="S209" i="41"/>
  <c r="X209" i="41"/>
  <c r="AC209" i="41"/>
  <c r="AH209" i="41"/>
  <c r="AM209" i="41"/>
  <c r="F210" i="41"/>
  <c r="K210" i="41"/>
  <c r="N210" i="41"/>
  <c r="S210" i="41"/>
  <c r="X210" i="41"/>
  <c r="AC210" i="41"/>
  <c r="AH210" i="41"/>
  <c r="AM210" i="41"/>
  <c r="F211" i="41"/>
  <c r="K211" i="41"/>
  <c r="N211" i="41"/>
  <c r="S211" i="41"/>
  <c r="X211" i="41"/>
  <c r="AC211" i="41"/>
  <c r="AH211" i="41"/>
  <c r="AM211" i="41"/>
  <c r="F65" i="41"/>
  <c r="K65" i="41"/>
  <c r="N65" i="41"/>
  <c r="S65" i="41"/>
  <c r="X65" i="41"/>
  <c r="AC65" i="41"/>
  <c r="AH65" i="41"/>
  <c r="AM65" i="41"/>
  <c r="F66" i="41"/>
  <c r="K66" i="41"/>
  <c r="N66" i="41"/>
  <c r="S66" i="41"/>
  <c r="X66" i="41"/>
  <c r="AC66" i="41"/>
  <c r="AH66" i="41"/>
  <c r="AM66" i="41"/>
  <c r="F67" i="41"/>
  <c r="K67" i="41"/>
  <c r="N67" i="41"/>
  <c r="S67" i="41"/>
  <c r="X67" i="41"/>
  <c r="AC67" i="41"/>
  <c r="AH67" i="41"/>
  <c r="AM67" i="41"/>
  <c r="F68" i="41"/>
  <c r="K68" i="41"/>
  <c r="N68" i="41"/>
  <c r="S68" i="41"/>
  <c r="X68" i="41"/>
  <c r="AC68" i="41"/>
  <c r="AH68" i="41"/>
  <c r="AM68" i="41"/>
  <c r="F69" i="41"/>
  <c r="K69" i="41"/>
  <c r="N69" i="41"/>
  <c r="S69" i="41"/>
  <c r="X69" i="41"/>
  <c r="AC69" i="41"/>
  <c r="AH69" i="41"/>
  <c r="AM69" i="41"/>
  <c r="F70" i="41"/>
  <c r="K70" i="41"/>
  <c r="N70" i="41"/>
  <c r="S70" i="41"/>
  <c r="X70" i="41"/>
  <c r="AC70" i="41"/>
  <c r="AH70" i="41"/>
  <c r="AM70" i="41"/>
  <c r="F71" i="41"/>
  <c r="K71" i="41"/>
  <c r="N71" i="41"/>
  <c r="S71" i="41"/>
  <c r="X71" i="41"/>
  <c r="AC71" i="41"/>
  <c r="AH71" i="41"/>
  <c r="AM71" i="41"/>
  <c r="F72" i="41"/>
  <c r="K72" i="41"/>
  <c r="N72" i="41"/>
  <c r="S72" i="41"/>
  <c r="X72" i="41"/>
  <c r="AC72" i="41"/>
  <c r="AH72" i="41"/>
  <c r="AM72" i="41"/>
  <c r="F73" i="41"/>
  <c r="K73" i="41"/>
  <c r="N73" i="41"/>
  <c r="S73" i="41"/>
  <c r="X73" i="41"/>
  <c r="AC73" i="41"/>
  <c r="AH73" i="41"/>
  <c r="AM73" i="41"/>
  <c r="F74" i="41"/>
  <c r="K74" i="41"/>
  <c r="N74" i="41"/>
  <c r="S74" i="41"/>
  <c r="X74" i="41"/>
  <c r="AC74" i="41"/>
  <c r="AH74" i="41"/>
  <c r="AM74" i="41"/>
  <c r="F75" i="41"/>
  <c r="K75" i="41"/>
  <c r="N75" i="41"/>
  <c r="S75" i="41"/>
  <c r="X75" i="41"/>
  <c r="AC75" i="41"/>
  <c r="AH75" i="41"/>
  <c r="AM75" i="41"/>
  <c r="F76" i="41"/>
  <c r="K76" i="41"/>
  <c r="N76" i="41"/>
  <c r="S76" i="41"/>
  <c r="X76" i="41"/>
  <c r="AC76" i="41"/>
  <c r="AH76" i="41"/>
  <c r="AM76" i="41"/>
  <c r="F77" i="41"/>
  <c r="K77" i="41"/>
  <c r="N77" i="41"/>
  <c r="S77" i="41"/>
  <c r="X77" i="41"/>
  <c r="AC77" i="41"/>
  <c r="AH77" i="41"/>
  <c r="AM77" i="41"/>
  <c r="F78" i="41"/>
  <c r="K78" i="41"/>
  <c r="N78" i="41"/>
  <c r="S78" i="41"/>
  <c r="X78" i="41"/>
  <c r="AC78" i="41"/>
  <c r="AH78" i="41"/>
  <c r="AM78" i="41"/>
  <c r="F79" i="41"/>
  <c r="K79" i="41"/>
  <c r="N79" i="41"/>
  <c r="S79" i="41"/>
  <c r="X79" i="41"/>
  <c r="AC79" i="41"/>
  <c r="AH79" i="41"/>
  <c r="AM79" i="41"/>
  <c r="F80" i="41"/>
  <c r="K80" i="41"/>
  <c r="N80" i="41"/>
  <c r="S80" i="41"/>
  <c r="X80" i="41"/>
  <c r="AC80" i="41"/>
  <c r="AH80" i="41"/>
  <c r="AM80" i="41"/>
  <c r="F81" i="41"/>
  <c r="K81" i="41"/>
  <c r="N81" i="41"/>
  <c r="S81" i="41"/>
  <c r="X81" i="41"/>
  <c r="AC81" i="41"/>
  <c r="AH81" i="41"/>
  <c r="AM81" i="41"/>
  <c r="F82" i="41"/>
  <c r="K82" i="41"/>
  <c r="N82" i="41"/>
  <c r="S82" i="41"/>
  <c r="X82" i="41"/>
  <c r="AC82" i="41"/>
  <c r="AH82" i="41"/>
  <c r="AM82" i="41"/>
  <c r="F83" i="41"/>
  <c r="K83" i="41"/>
  <c r="N83" i="41"/>
  <c r="S83" i="41"/>
  <c r="X83" i="41"/>
  <c r="AC83" i="41"/>
  <c r="AH83" i="41"/>
  <c r="AM83" i="41"/>
  <c r="F84" i="41"/>
  <c r="K84" i="41"/>
  <c r="N84" i="41"/>
  <c r="S84" i="41"/>
  <c r="X84" i="41"/>
  <c r="AC84" i="41"/>
  <c r="AH84" i="41"/>
  <c r="AM84" i="41"/>
  <c r="F85" i="41"/>
  <c r="K85" i="41"/>
  <c r="N85" i="41"/>
  <c r="S85" i="41"/>
  <c r="X85" i="41"/>
  <c r="AC85" i="41"/>
  <c r="AH85" i="41"/>
  <c r="AM85" i="41"/>
  <c r="F86" i="41"/>
  <c r="K86" i="41"/>
  <c r="N86" i="41"/>
  <c r="S86" i="41"/>
  <c r="X86" i="41"/>
  <c r="AC86" i="41"/>
  <c r="AH86" i="41"/>
  <c r="AM86" i="41"/>
  <c r="F87" i="41"/>
  <c r="K87" i="41"/>
  <c r="N87" i="41"/>
  <c r="S87" i="41"/>
  <c r="X87" i="41"/>
  <c r="AC87" i="41"/>
  <c r="AH87" i="41"/>
  <c r="AM87" i="41"/>
  <c r="F88" i="41"/>
  <c r="K88" i="41"/>
  <c r="N88" i="41"/>
  <c r="S88" i="41"/>
  <c r="X88" i="41"/>
  <c r="AC88" i="41"/>
  <c r="AH88" i="41"/>
  <c r="AM88" i="41"/>
  <c r="F89" i="41"/>
  <c r="K89" i="41"/>
  <c r="N89" i="41"/>
  <c r="S89" i="41"/>
  <c r="X89" i="41"/>
  <c r="AC89" i="41"/>
  <c r="AH89" i="41"/>
  <c r="AM89" i="41"/>
  <c r="F90" i="41"/>
  <c r="K90" i="41"/>
  <c r="N90" i="41"/>
  <c r="S90" i="41"/>
  <c r="X90" i="41"/>
  <c r="AC90" i="41"/>
  <c r="AH90" i="41"/>
  <c r="AM90" i="41"/>
  <c r="F91" i="41"/>
  <c r="K91" i="41"/>
  <c r="N91" i="41"/>
  <c r="S91" i="41"/>
  <c r="X91" i="41"/>
  <c r="AC91" i="41"/>
  <c r="AH91" i="41"/>
  <c r="AM91" i="41"/>
  <c r="F92" i="41"/>
  <c r="K92" i="41"/>
  <c r="N92" i="41"/>
  <c r="S92" i="41"/>
  <c r="X92" i="41"/>
  <c r="AC92" i="41"/>
  <c r="AH92" i="41"/>
  <c r="AM92" i="41"/>
  <c r="F93" i="41"/>
  <c r="K93" i="41"/>
  <c r="N93" i="41"/>
  <c r="S93" i="41"/>
  <c r="X93" i="41"/>
  <c r="AC93" i="41"/>
  <c r="AH93" i="41"/>
  <c r="AM93" i="41"/>
  <c r="F94" i="41"/>
  <c r="K94" i="41"/>
  <c r="N94" i="41"/>
  <c r="S94" i="41"/>
  <c r="X94" i="41"/>
  <c r="AC94" i="41"/>
  <c r="AH94" i="41"/>
  <c r="AM94" i="41"/>
  <c r="F95" i="41"/>
  <c r="K95" i="41"/>
  <c r="N95" i="41"/>
  <c r="S95" i="41"/>
  <c r="X95" i="41"/>
  <c r="AC95" i="41"/>
  <c r="AH95" i="41"/>
  <c r="AM95" i="41"/>
  <c r="F96" i="41"/>
  <c r="K96" i="41"/>
  <c r="N96" i="41"/>
  <c r="S96" i="41"/>
  <c r="X96" i="41"/>
  <c r="AC96" i="41"/>
  <c r="AH96" i="41"/>
  <c r="AM96" i="41"/>
  <c r="F97" i="41"/>
  <c r="K97" i="41"/>
  <c r="N97" i="41"/>
  <c r="S97" i="41"/>
  <c r="X97" i="41"/>
  <c r="AC97" i="41"/>
  <c r="AH97" i="41"/>
  <c r="AM97" i="41"/>
  <c r="F98" i="41"/>
  <c r="K98" i="41"/>
  <c r="N98" i="41"/>
  <c r="S98" i="41"/>
  <c r="X98" i="41"/>
  <c r="AC98" i="41"/>
  <c r="AH98" i="41"/>
  <c r="AM98" i="41"/>
  <c r="F99" i="41"/>
  <c r="K99" i="41"/>
  <c r="N99" i="41"/>
  <c r="S99" i="41"/>
  <c r="X99" i="41"/>
  <c r="AC99" i="41"/>
  <c r="AH99" i="41"/>
  <c r="AM99" i="41"/>
  <c r="F100" i="41"/>
  <c r="K100" i="41"/>
  <c r="N100" i="41"/>
  <c r="S100" i="41"/>
  <c r="X100" i="41"/>
  <c r="AC100" i="41"/>
  <c r="AH100" i="41"/>
  <c r="AM100" i="41"/>
  <c r="F101" i="41"/>
  <c r="K101" i="41"/>
  <c r="N101" i="41"/>
  <c r="S101" i="41"/>
  <c r="X101" i="41"/>
  <c r="AC101" i="41"/>
  <c r="AH101" i="41"/>
  <c r="AM101" i="41"/>
  <c r="F102" i="41"/>
  <c r="K102" i="41"/>
  <c r="N102" i="41"/>
  <c r="S102" i="41"/>
  <c r="X102" i="41"/>
  <c r="AC102" i="41"/>
  <c r="AH102" i="41"/>
  <c r="AM102" i="41"/>
  <c r="F103" i="41"/>
  <c r="K103" i="41"/>
  <c r="N103" i="41"/>
  <c r="S103" i="41"/>
  <c r="X103" i="41"/>
  <c r="AC103" i="41"/>
  <c r="AH103" i="41"/>
  <c r="AM103" i="41"/>
  <c r="F104" i="41"/>
  <c r="K104" i="41"/>
  <c r="N104" i="41"/>
  <c r="S104" i="41"/>
  <c r="X104" i="41"/>
  <c r="AC104" i="41"/>
  <c r="AH104" i="41"/>
  <c r="AM104" i="41"/>
  <c r="F105" i="41"/>
  <c r="K105" i="41"/>
  <c r="N105" i="41"/>
  <c r="S105" i="41"/>
  <c r="X105" i="41"/>
  <c r="AC105" i="41"/>
  <c r="AH105" i="41"/>
  <c r="AM105" i="41"/>
  <c r="F106" i="41"/>
  <c r="K106" i="41"/>
  <c r="N106" i="41"/>
  <c r="S106" i="41"/>
  <c r="X106" i="41"/>
  <c r="AC106" i="41"/>
  <c r="AH106" i="41"/>
  <c r="AM106" i="41"/>
  <c r="F107" i="41"/>
  <c r="K107" i="41"/>
  <c r="N107" i="41"/>
  <c r="S107" i="41"/>
  <c r="X107" i="41"/>
  <c r="AC107" i="41"/>
  <c r="AH107" i="41"/>
  <c r="AM107" i="41"/>
  <c r="F108" i="41"/>
  <c r="K108" i="41"/>
  <c r="N108" i="41"/>
  <c r="S108" i="41"/>
  <c r="X108" i="41"/>
  <c r="AC108" i="41"/>
  <c r="AH108" i="41"/>
  <c r="AM108" i="41"/>
  <c r="F109" i="41"/>
  <c r="K109" i="41"/>
  <c r="N109" i="41"/>
  <c r="S109" i="41"/>
  <c r="X109" i="41"/>
  <c r="AC109" i="41"/>
  <c r="AH109" i="41"/>
  <c r="AM109" i="41"/>
  <c r="F110" i="41"/>
  <c r="K110" i="41"/>
  <c r="N110" i="41"/>
  <c r="S110" i="41"/>
  <c r="X110" i="41"/>
  <c r="AC110" i="41"/>
  <c r="AH110" i="41"/>
  <c r="AM110" i="41"/>
  <c r="F111" i="41"/>
  <c r="K111" i="41"/>
  <c r="N111" i="41"/>
  <c r="S111" i="41"/>
  <c r="X111" i="41"/>
  <c r="AC111" i="41"/>
  <c r="AH111" i="41"/>
  <c r="AM111" i="41"/>
  <c r="F112" i="41"/>
  <c r="K112" i="41"/>
  <c r="N112" i="41"/>
  <c r="S112" i="41"/>
  <c r="X112" i="41"/>
  <c r="AC112" i="41"/>
  <c r="AH112" i="41"/>
  <c r="AM112" i="41"/>
  <c r="F113" i="41"/>
  <c r="K113" i="41"/>
  <c r="N113" i="41"/>
  <c r="S113" i="41"/>
  <c r="X113" i="41"/>
  <c r="AC113" i="41"/>
  <c r="AH113" i="41"/>
  <c r="AM113" i="41"/>
  <c r="F114" i="41"/>
  <c r="K114" i="41"/>
  <c r="N114" i="41"/>
  <c r="S114" i="41"/>
  <c r="X114" i="41"/>
  <c r="AC114" i="41"/>
  <c r="AH114" i="41"/>
  <c r="AM114" i="41"/>
  <c r="F115" i="41"/>
  <c r="K115" i="41"/>
  <c r="N115" i="41"/>
  <c r="S115" i="41"/>
  <c r="X115" i="41"/>
  <c r="AC115" i="41"/>
  <c r="AH115" i="41"/>
  <c r="AM115" i="41"/>
  <c r="F116" i="41"/>
  <c r="K116" i="41"/>
  <c r="N116" i="41"/>
  <c r="S116" i="41"/>
  <c r="X116" i="41"/>
  <c r="AC116" i="41"/>
  <c r="AH116" i="41"/>
  <c r="AM116" i="41"/>
  <c r="F117" i="41"/>
  <c r="K117" i="41"/>
  <c r="N117" i="41"/>
  <c r="S117" i="41"/>
  <c r="X117" i="41"/>
  <c r="AC117" i="41"/>
  <c r="AH117" i="41"/>
  <c r="AM117" i="41"/>
  <c r="F118" i="41"/>
  <c r="K118" i="41"/>
  <c r="N118" i="41"/>
  <c r="S118" i="41"/>
  <c r="X118" i="41"/>
  <c r="AC118" i="41"/>
  <c r="AH118" i="41"/>
  <c r="AM118" i="41"/>
  <c r="F119" i="41"/>
  <c r="K119" i="41"/>
  <c r="N119" i="41"/>
  <c r="S119" i="41"/>
  <c r="X119" i="41"/>
  <c r="AC119" i="41"/>
  <c r="AH119" i="41"/>
  <c r="AM119" i="41"/>
  <c r="F120" i="41"/>
  <c r="K120" i="41"/>
  <c r="N120" i="41"/>
  <c r="S120" i="41"/>
  <c r="X120" i="41"/>
  <c r="AC120" i="41"/>
  <c r="AH120" i="41"/>
  <c r="AM120" i="41"/>
  <c r="F121" i="41"/>
  <c r="K121" i="41"/>
  <c r="N121" i="41"/>
  <c r="S121" i="41"/>
  <c r="X121" i="41"/>
  <c r="AC121" i="41"/>
  <c r="AH121" i="41"/>
  <c r="AM121" i="41"/>
  <c r="F122" i="41"/>
  <c r="K122" i="41"/>
  <c r="N122" i="41"/>
  <c r="S122" i="41"/>
  <c r="X122" i="41"/>
  <c r="AC122" i="41"/>
  <c r="AH122" i="41"/>
  <c r="AM122" i="41"/>
  <c r="F123" i="41"/>
  <c r="K123" i="41"/>
  <c r="N123" i="41"/>
  <c r="S123" i="41"/>
  <c r="X123" i="41"/>
  <c r="AC123" i="41"/>
  <c r="AH123" i="41"/>
  <c r="AM123" i="41"/>
  <c r="F124" i="41"/>
  <c r="K124" i="41"/>
  <c r="N124" i="41"/>
  <c r="S124" i="41"/>
  <c r="X124" i="41"/>
  <c r="AC124" i="41"/>
  <c r="AH124" i="41"/>
  <c r="AM124" i="41"/>
  <c r="F125" i="41"/>
  <c r="K125" i="41"/>
  <c r="N125" i="41"/>
  <c r="S125" i="41"/>
  <c r="X125" i="41"/>
  <c r="AC125" i="41"/>
  <c r="AH125" i="41"/>
  <c r="AM125" i="41"/>
  <c r="F126" i="41"/>
  <c r="K126" i="41"/>
  <c r="N126" i="41"/>
  <c r="S126" i="41"/>
  <c r="X126" i="41"/>
  <c r="AC126" i="41"/>
  <c r="AH126" i="41"/>
  <c r="AM126" i="41"/>
  <c r="F127" i="41"/>
  <c r="K127" i="41"/>
  <c r="N127" i="41"/>
  <c r="S127" i="41"/>
  <c r="X127" i="41"/>
  <c r="AC127" i="41"/>
  <c r="AH127" i="41"/>
  <c r="AM127" i="41"/>
  <c r="F128" i="41"/>
  <c r="K128" i="41"/>
  <c r="N128" i="41"/>
  <c r="S128" i="41"/>
  <c r="X128" i="41"/>
  <c r="AC128" i="41"/>
  <c r="AH128" i="41"/>
  <c r="AM128" i="41"/>
  <c r="F129" i="41"/>
  <c r="K129" i="41"/>
  <c r="N129" i="41"/>
  <c r="S129" i="41"/>
  <c r="X129" i="41"/>
  <c r="AC129" i="41"/>
  <c r="AH129" i="41"/>
  <c r="AM129" i="41"/>
  <c r="F130" i="41"/>
  <c r="K130" i="41"/>
  <c r="N130" i="41"/>
  <c r="S130" i="41"/>
  <c r="X130" i="41"/>
  <c r="AC130" i="41"/>
  <c r="AH130" i="41"/>
  <c r="AM130" i="41"/>
  <c r="F131" i="41"/>
  <c r="K131" i="41"/>
  <c r="N131" i="41"/>
  <c r="S131" i="41"/>
  <c r="X131" i="41"/>
  <c r="AC131" i="41"/>
  <c r="AH131" i="41"/>
  <c r="AM131" i="41"/>
  <c r="F132" i="41"/>
  <c r="K132" i="41"/>
  <c r="N132" i="41"/>
  <c r="S132" i="41"/>
  <c r="X132" i="41"/>
  <c r="AC132" i="41"/>
  <c r="AH132" i="41"/>
  <c r="AM132" i="41"/>
  <c r="F133" i="41"/>
  <c r="K133" i="41"/>
  <c r="N133" i="41"/>
  <c r="S133" i="41"/>
  <c r="X133" i="41"/>
  <c r="AC133" i="41"/>
  <c r="AH133" i="41"/>
  <c r="AM133" i="41"/>
  <c r="F134" i="41"/>
  <c r="K134" i="41"/>
  <c r="N134" i="41"/>
  <c r="S134" i="41"/>
  <c r="X134" i="41"/>
  <c r="AC134" i="41"/>
  <c r="AH134" i="41"/>
  <c r="AM134" i="41"/>
  <c r="F135" i="41"/>
  <c r="K135" i="41"/>
  <c r="N135" i="41"/>
  <c r="S135" i="41"/>
  <c r="X135" i="41"/>
  <c r="AC135" i="41"/>
  <c r="AH135" i="41"/>
  <c r="AM135" i="41"/>
  <c r="F136" i="41"/>
  <c r="K136" i="41"/>
  <c r="N136" i="41"/>
  <c r="S136" i="41"/>
  <c r="X136" i="41"/>
  <c r="AC136" i="41"/>
  <c r="AH136" i="41"/>
  <c r="AM136" i="41"/>
  <c r="F137" i="41"/>
  <c r="K137" i="41"/>
  <c r="N137" i="41"/>
  <c r="S137" i="41"/>
  <c r="X137" i="41"/>
  <c r="AC137" i="41"/>
  <c r="AH137" i="41"/>
  <c r="AM137" i="41"/>
  <c r="F138" i="41"/>
  <c r="K138" i="41"/>
  <c r="N138" i="41"/>
  <c r="S138" i="41"/>
  <c r="X138" i="41"/>
  <c r="AC138" i="41"/>
  <c r="AH138" i="41"/>
  <c r="AM138" i="41"/>
  <c r="F139" i="41"/>
  <c r="K139" i="41"/>
  <c r="N139" i="41"/>
  <c r="S139" i="41"/>
  <c r="X139" i="41"/>
  <c r="AC139" i="41"/>
  <c r="AH139" i="41"/>
  <c r="AM139" i="41"/>
  <c r="F140" i="41"/>
  <c r="K140" i="41"/>
  <c r="N140" i="41"/>
  <c r="S140" i="41"/>
  <c r="X140" i="41"/>
  <c r="AC140" i="41"/>
  <c r="AH140" i="41"/>
  <c r="AM140" i="41"/>
  <c r="F141" i="41"/>
  <c r="K141" i="41"/>
  <c r="N141" i="41"/>
  <c r="S141" i="41"/>
  <c r="X141" i="41"/>
  <c r="AC141" i="41"/>
  <c r="AH141" i="41"/>
  <c r="AM141" i="41"/>
  <c r="F142" i="41"/>
  <c r="K142" i="41"/>
  <c r="N142" i="41"/>
  <c r="S142" i="41"/>
  <c r="X142" i="41"/>
  <c r="AC142" i="41"/>
  <c r="AH142" i="41"/>
  <c r="AM142" i="41"/>
  <c r="F143" i="41"/>
  <c r="K143" i="41"/>
  <c r="N143" i="41"/>
  <c r="S143" i="41"/>
  <c r="X143" i="41"/>
  <c r="AC143" i="41"/>
  <c r="AH143" i="41"/>
  <c r="AM143" i="41"/>
  <c r="F144" i="41"/>
  <c r="K144" i="41"/>
  <c r="N144" i="41"/>
  <c r="S144" i="41"/>
  <c r="X144" i="41"/>
  <c r="AC144" i="41"/>
  <c r="AH144" i="41"/>
  <c r="AM144" i="41"/>
  <c r="F145" i="41"/>
  <c r="K145" i="41"/>
  <c r="N145" i="41"/>
  <c r="S145" i="41"/>
  <c r="X145" i="41"/>
  <c r="AC145" i="41"/>
  <c r="AH145" i="41"/>
  <c r="AM145" i="41"/>
  <c r="B144" i="41" l="1"/>
  <c r="B139" i="41"/>
  <c r="B135" i="41"/>
  <c r="B124" i="41"/>
  <c r="B120" i="41"/>
  <c r="B115" i="41"/>
  <c r="B80" i="41"/>
  <c r="B185" i="41"/>
  <c r="B184" i="41"/>
  <c r="B183" i="41"/>
  <c r="B182" i="41"/>
  <c r="B180" i="41"/>
  <c r="B179" i="41"/>
  <c r="B178" i="41"/>
  <c r="B176" i="41"/>
  <c r="B175" i="41"/>
  <c r="B172" i="41"/>
  <c r="B171" i="41"/>
  <c r="B168" i="41"/>
  <c r="B167" i="41"/>
  <c r="B163" i="41"/>
  <c r="B143" i="41"/>
  <c r="B140" i="41"/>
  <c r="B132" i="41"/>
  <c r="B131" i="41"/>
  <c r="B128" i="41"/>
  <c r="B127" i="41"/>
  <c r="B123" i="41"/>
  <c r="B79" i="41"/>
  <c r="B150" i="41"/>
  <c r="B148" i="41"/>
  <c r="B164" i="41"/>
  <c r="B160" i="41"/>
  <c r="B159" i="41"/>
  <c r="B156" i="41"/>
  <c r="B155" i="41"/>
  <c r="B153" i="41"/>
  <c r="B136" i="41"/>
  <c r="B116" i="41"/>
  <c r="B112" i="41"/>
  <c r="B111" i="41"/>
  <c r="B108" i="41"/>
  <c r="B104" i="41"/>
  <c r="B103" i="41"/>
  <c r="B100" i="41"/>
  <c r="B99" i="41"/>
  <c r="B96" i="41"/>
  <c r="B95" i="41"/>
  <c r="B92" i="41"/>
  <c r="B91" i="41"/>
  <c r="B88" i="41"/>
  <c r="B87" i="41"/>
  <c r="B84" i="41"/>
  <c r="B83" i="41"/>
  <c r="B75" i="41"/>
  <c r="B71" i="41"/>
  <c r="B209" i="41"/>
  <c r="B201" i="41"/>
  <c r="B190" i="41"/>
  <c r="B186" i="41"/>
  <c r="B181" i="41"/>
  <c r="B177" i="41"/>
  <c r="B173" i="41"/>
  <c r="B169" i="41"/>
  <c r="B165" i="41"/>
  <c r="B161" i="41"/>
  <c r="B157" i="41"/>
  <c r="B76" i="41"/>
  <c r="B72" i="41"/>
  <c r="B68" i="41"/>
  <c r="B67" i="41"/>
  <c r="B208" i="41"/>
  <c r="B205" i="41"/>
  <c r="B204" i="41"/>
  <c r="B200" i="41"/>
  <c r="B197" i="41"/>
  <c r="B196" i="41"/>
  <c r="B193" i="41"/>
  <c r="B192" i="41"/>
  <c r="B189" i="41"/>
  <c r="B152" i="41"/>
  <c r="B151" i="41"/>
  <c r="B147" i="41"/>
  <c r="B146" i="41"/>
  <c r="B213" i="41"/>
  <c r="B212" i="41"/>
  <c r="B214" i="41"/>
  <c r="B145" i="41"/>
  <c r="B142" i="41"/>
  <c r="B141" i="41"/>
  <c r="B138" i="41"/>
  <c r="B137" i="41"/>
  <c r="B134" i="41"/>
  <c r="B133" i="41"/>
  <c r="B130" i="41"/>
  <c r="B129" i="41"/>
  <c r="B126" i="41"/>
  <c r="B125" i="41"/>
  <c r="B122" i="41"/>
  <c r="B121" i="41"/>
  <c r="B118" i="41"/>
  <c r="B117" i="41"/>
  <c r="B114" i="41"/>
  <c r="B113" i="41"/>
  <c r="B110" i="41"/>
  <c r="B109" i="41"/>
  <c r="B106" i="41"/>
  <c r="B105" i="41"/>
  <c r="B102" i="41"/>
  <c r="B101" i="41"/>
  <c r="B98" i="41"/>
  <c r="B97" i="41"/>
  <c r="B94" i="41"/>
  <c r="B93" i="41"/>
  <c r="B90" i="41"/>
  <c r="B89" i="41"/>
  <c r="B86" i="41"/>
  <c r="B85" i="41"/>
  <c r="B82" i="41"/>
  <c r="B81" i="41"/>
  <c r="B210" i="41"/>
  <c r="B119" i="41"/>
  <c r="B107" i="41"/>
  <c r="B78" i="41"/>
  <c r="B77" i="41"/>
  <c r="B74" i="41"/>
  <c r="B73" i="41"/>
  <c r="B70" i="41"/>
  <c r="B69" i="41"/>
  <c r="B66" i="41"/>
  <c r="B65" i="41"/>
  <c r="B211" i="41"/>
  <c r="B207" i="41"/>
  <c r="B206" i="41"/>
  <c r="B203" i="41"/>
  <c r="B202" i="41"/>
  <c r="B199" i="41"/>
  <c r="B198" i="41"/>
  <c r="B195" i="41"/>
  <c r="B194" i="41"/>
  <c r="B191" i="41"/>
  <c r="B188" i="41"/>
  <c r="B187" i="41"/>
  <c r="B174" i="41"/>
  <c r="B170" i="41"/>
  <c r="B166" i="41"/>
  <c r="B162" i="41"/>
  <c r="B158" i="41"/>
  <c r="B154" i="41"/>
  <c r="B149" i="41"/>
  <c r="C5" i="30"/>
  <c r="AM64" i="41"/>
  <c r="AM63" i="41"/>
  <c r="AM62" i="41"/>
  <c r="AM61" i="41"/>
  <c r="AM60" i="41"/>
  <c r="AM59" i="41"/>
  <c r="AM58" i="41"/>
  <c r="AM57" i="41"/>
  <c r="AM56" i="41"/>
  <c r="AM55" i="41"/>
  <c r="AM54" i="41"/>
  <c r="AM53" i="41"/>
  <c r="AM52" i="41"/>
  <c r="AM51" i="41"/>
  <c r="AM50" i="41"/>
  <c r="AM49" i="41"/>
  <c r="AM48" i="41"/>
  <c r="AM47" i="41"/>
  <c r="AM46" i="41"/>
  <c r="AM45" i="41"/>
  <c r="AM44" i="41"/>
  <c r="AM43" i="41"/>
  <c r="AM42" i="41"/>
  <c r="AM41" i="41"/>
  <c r="AM40" i="41"/>
  <c r="AM39" i="41"/>
  <c r="AM38" i="41"/>
  <c r="AM37" i="41"/>
  <c r="AM36" i="41"/>
  <c r="AM35" i="41"/>
  <c r="AM34" i="41"/>
  <c r="AM33" i="41"/>
  <c r="AM32" i="41"/>
  <c r="AM31" i="41"/>
  <c r="AM30" i="41"/>
  <c r="AM29" i="41"/>
  <c r="AM28" i="41"/>
  <c r="AM27" i="41"/>
  <c r="AM26" i="41"/>
  <c r="AM25" i="41"/>
  <c r="AM24" i="41"/>
  <c r="AM23" i="41"/>
  <c r="AM22" i="41"/>
  <c r="AM21" i="41"/>
  <c r="AM20" i="41"/>
  <c r="AM19" i="41"/>
  <c r="AM18" i="41"/>
  <c r="AM17" i="41"/>
  <c r="AM16" i="41"/>
  <c r="AM15" i="41"/>
  <c r="AH64" i="41"/>
  <c r="AH63" i="41"/>
  <c r="AH62" i="41"/>
  <c r="AH61" i="41"/>
  <c r="AH60" i="41"/>
  <c r="AH59" i="41"/>
  <c r="AH58" i="41"/>
  <c r="AH57" i="41"/>
  <c r="AH56" i="41"/>
  <c r="AH55" i="41"/>
  <c r="AH54" i="41"/>
  <c r="AH53" i="41"/>
  <c r="AH52" i="41"/>
  <c r="AH51" i="41"/>
  <c r="AH50" i="41"/>
  <c r="AH49" i="41"/>
  <c r="AH48" i="41"/>
  <c r="AH47" i="41"/>
  <c r="AH46" i="41"/>
  <c r="AH45" i="41"/>
  <c r="AH44" i="41"/>
  <c r="AH43" i="41"/>
  <c r="AH42" i="41"/>
  <c r="AH41" i="41"/>
  <c r="AH40" i="41"/>
  <c r="AH39" i="41"/>
  <c r="AH38" i="41"/>
  <c r="AH37" i="41"/>
  <c r="AH36" i="41"/>
  <c r="AH35" i="41"/>
  <c r="AH34" i="41"/>
  <c r="AH33" i="41"/>
  <c r="AH32" i="41"/>
  <c r="AH31" i="41"/>
  <c r="AH30" i="41"/>
  <c r="AH29" i="41"/>
  <c r="AH28" i="41"/>
  <c r="AH27" i="41"/>
  <c r="AH26" i="41"/>
  <c r="AH25" i="41"/>
  <c r="AH24" i="41"/>
  <c r="AH23" i="41"/>
  <c r="AH22" i="41"/>
  <c r="AH21" i="41"/>
  <c r="AH20" i="41"/>
  <c r="AH19" i="41"/>
  <c r="AH18" i="41"/>
  <c r="AH17" i="41"/>
  <c r="AH16" i="41"/>
  <c r="AH15" i="41"/>
  <c r="AC64" i="41"/>
  <c r="AC63" i="41"/>
  <c r="AC62" i="41"/>
  <c r="AC61" i="41"/>
  <c r="AC60" i="41"/>
  <c r="AC59" i="41"/>
  <c r="AC58" i="41"/>
  <c r="AC57" i="41"/>
  <c r="AC56" i="41"/>
  <c r="AC55" i="41"/>
  <c r="AC54" i="41"/>
  <c r="AC53" i="41"/>
  <c r="AC52" i="41"/>
  <c r="AC51" i="41"/>
  <c r="AC50" i="41"/>
  <c r="AC49" i="41"/>
  <c r="AC48" i="41"/>
  <c r="AC47" i="41"/>
  <c r="AC46" i="41"/>
  <c r="AC45" i="41"/>
  <c r="AC44" i="41"/>
  <c r="AC43" i="41"/>
  <c r="AC42" i="41"/>
  <c r="AC41" i="41"/>
  <c r="AC40" i="41"/>
  <c r="AC39" i="41"/>
  <c r="AC38" i="41"/>
  <c r="AC37" i="41"/>
  <c r="AC36" i="41"/>
  <c r="AC35" i="41"/>
  <c r="AC34" i="41"/>
  <c r="AC33" i="41"/>
  <c r="AC32" i="41"/>
  <c r="AC31" i="41"/>
  <c r="AC30" i="41"/>
  <c r="AC29" i="41"/>
  <c r="AC28" i="41"/>
  <c r="AC27" i="41"/>
  <c r="AC26" i="41"/>
  <c r="AC25" i="41"/>
  <c r="AC24" i="41"/>
  <c r="AC23" i="41"/>
  <c r="AC22" i="41"/>
  <c r="AC21" i="41"/>
  <c r="AC20" i="41"/>
  <c r="AC19" i="41"/>
  <c r="AC18" i="41"/>
  <c r="AC17" i="41"/>
  <c r="AC16" i="41"/>
  <c r="AC15" i="41"/>
  <c r="X64" i="41"/>
  <c r="X63" i="41"/>
  <c r="X62" i="41"/>
  <c r="X61" i="41"/>
  <c r="X60" i="41"/>
  <c r="X59" i="41"/>
  <c r="X58" i="41"/>
  <c r="X57" i="41"/>
  <c r="X56" i="41"/>
  <c r="X55" i="41"/>
  <c r="X54" i="41"/>
  <c r="X53" i="41"/>
  <c r="X52" i="41"/>
  <c r="X51" i="41"/>
  <c r="X50" i="41"/>
  <c r="X49" i="41"/>
  <c r="X48" i="41"/>
  <c r="X47" i="41"/>
  <c r="X46" i="41"/>
  <c r="X45" i="41"/>
  <c r="X44" i="41"/>
  <c r="X43" i="41"/>
  <c r="X42" i="41"/>
  <c r="X41" i="41"/>
  <c r="X40" i="41"/>
  <c r="X39" i="41"/>
  <c r="X38" i="41"/>
  <c r="X37" i="41"/>
  <c r="X36" i="41"/>
  <c r="X35" i="41"/>
  <c r="X34" i="41"/>
  <c r="X33" i="41"/>
  <c r="X32" i="41"/>
  <c r="X31" i="41"/>
  <c r="X30" i="41"/>
  <c r="X29" i="41"/>
  <c r="X28" i="41"/>
  <c r="X27" i="41"/>
  <c r="X26" i="41"/>
  <c r="X25" i="41"/>
  <c r="X24" i="41"/>
  <c r="X23" i="41"/>
  <c r="X22" i="41"/>
  <c r="X21" i="41"/>
  <c r="X20" i="41"/>
  <c r="X19" i="41"/>
  <c r="X18" i="41"/>
  <c r="X17" i="41"/>
  <c r="X16" i="41"/>
  <c r="X15" i="41"/>
  <c r="B6" i="41" l="1"/>
  <c r="B8" i="41"/>
  <c r="B10" i="41"/>
  <c r="B5" i="41"/>
  <c r="H6" i="41"/>
  <c r="C8" i="15" s="1"/>
  <c r="H7" i="41"/>
  <c r="C9" i="15" s="1"/>
  <c r="H8" i="41"/>
  <c r="C10" i="15" s="1"/>
  <c r="H9" i="41"/>
  <c r="C11" i="15" s="1"/>
  <c r="H10" i="41"/>
  <c r="C12" i="15" s="1"/>
  <c r="H11" i="41"/>
  <c r="C13" i="15" s="1"/>
  <c r="H5" i="41"/>
  <c r="C7" i="15" s="1"/>
  <c r="S15" i="41" l="1"/>
  <c r="C6" i="41"/>
  <c r="F27" i="30" l="1"/>
  <c r="E27" i="30"/>
  <c r="D27" i="30"/>
  <c r="C27" i="30"/>
  <c r="G27" i="30" l="1"/>
  <c r="D6" i="30" s="1"/>
  <c r="E18" i="30" l="1"/>
  <c r="G18" i="30" s="1"/>
  <c r="D5" i="30" s="1"/>
  <c r="I18" i="30" l="1"/>
  <c r="C10" i="30"/>
  <c r="I61" i="18" s="1"/>
  <c r="F22" i="41"/>
  <c r="K22" i="41"/>
  <c r="N22" i="41"/>
  <c r="S22" i="41"/>
  <c r="K23" i="41"/>
  <c r="N23" i="41"/>
  <c r="S23" i="41"/>
  <c r="F24" i="41"/>
  <c r="K24" i="41"/>
  <c r="B24" i="41" s="1"/>
  <c r="N24" i="41"/>
  <c r="S24" i="41"/>
  <c r="K25" i="41"/>
  <c r="N25" i="41"/>
  <c r="S25" i="41"/>
  <c r="F26" i="41"/>
  <c r="K26" i="41"/>
  <c r="N26" i="41"/>
  <c r="S26" i="41"/>
  <c r="F27" i="41"/>
  <c r="N27" i="41"/>
  <c r="S27" i="41"/>
  <c r="F28" i="41"/>
  <c r="K28" i="41"/>
  <c r="N28" i="41"/>
  <c r="S28" i="41"/>
  <c r="K29" i="41"/>
  <c r="N29" i="41"/>
  <c r="S29" i="41"/>
  <c r="F30" i="41"/>
  <c r="K30" i="41"/>
  <c r="N30" i="41"/>
  <c r="S30" i="41"/>
  <c r="K31" i="41"/>
  <c r="B31" i="41" s="1"/>
  <c r="N31" i="41"/>
  <c r="S31" i="41"/>
  <c r="F32" i="41"/>
  <c r="K32" i="41"/>
  <c r="N32" i="41"/>
  <c r="S32" i="41"/>
  <c r="K33" i="41"/>
  <c r="N33" i="41"/>
  <c r="S33" i="41"/>
  <c r="F34" i="41"/>
  <c r="K34" i="41"/>
  <c r="N34" i="41"/>
  <c r="S34" i="41"/>
  <c r="F35" i="41"/>
  <c r="N35" i="41"/>
  <c r="S35" i="41"/>
  <c r="F36" i="41"/>
  <c r="K36" i="41"/>
  <c r="N36" i="41"/>
  <c r="S36" i="41"/>
  <c r="K37" i="41"/>
  <c r="N37" i="41"/>
  <c r="S37" i="41"/>
  <c r="F38" i="41"/>
  <c r="K38" i="41"/>
  <c r="N38" i="41"/>
  <c r="S38" i="41"/>
  <c r="K39" i="41"/>
  <c r="N39" i="41"/>
  <c r="S39" i="41"/>
  <c r="F40" i="41"/>
  <c r="K40" i="41"/>
  <c r="B40" i="41" s="1"/>
  <c r="N40" i="41"/>
  <c r="S40" i="41"/>
  <c r="K41" i="41"/>
  <c r="N41" i="41"/>
  <c r="S41" i="41"/>
  <c r="F42" i="41"/>
  <c r="K42" i="41"/>
  <c r="N42" i="41"/>
  <c r="S42" i="41"/>
  <c r="F43" i="41"/>
  <c r="N43" i="41"/>
  <c r="S43" i="41"/>
  <c r="F44" i="41"/>
  <c r="K44" i="41"/>
  <c r="N44" i="41"/>
  <c r="S44" i="41"/>
  <c r="K45" i="41"/>
  <c r="N45" i="41"/>
  <c r="S45" i="41"/>
  <c r="F46" i="41"/>
  <c r="K46" i="41"/>
  <c r="N46" i="41"/>
  <c r="S46" i="41"/>
  <c r="K47" i="41"/>
  <c r="B47" i="41" s="1"/>
  <c r="N47" i="41"/>
  <c r="S47" i="41"/>
  <c r="F48" i="41"/>
  <c r="K48" i="41"/>
  <c r="N48" i="41"/>
  <c r="S48" i="41"/>
  <c r="K49" i="41"/>
  <c r="N49" i="41"/>
  <c r="S49" i="41"/>
  <c r="F50" i="41"/>
  <c r="K50" i="41"/>
  <c r="N50" i="41"/>
  <c r="S50" i="41"/>
  <c r="F51" i="41"/>
  <c r="N51" i="41"/>
  <c r="S51" i="41"/>
  <c r="F52" i="41"/>
  <c r="K52" i="41"/>
  <c r="N52" i="41"/>
  <c r="S52" i="41"/>
  <c r="K53" i="41"/>
  <c r="N53" i="41"/>
  <c r="S53" i="41"/>
  <c r="F54" i="41"/>
  <c r="K54" i="41"/>
  <c r="N54" i="41"/>
  <c r="S54" i="41"/>
  <c r="K55" i="41"/>
  <c r="N55" i="41"/>
  <c r="S55" i="41"/>
  <c r="F56" i="41"/>
  <c r="K56" i="41"/>
  <c r="B56" i="41" s="1"/>
  <c r="N56" i="41"/>
  <c r="S56" i="41"/>
  <c r="K57" i="41"/>
  <c r="N57" i="41"/>
  <c r="S57" i="41"/>
  <c r="F58" i="41"/>
  <c r="K58" i="41"/>
  <c r="N58" i="41"/>
  <c r="S58" i="41"/>
  <c r="F59" i="41"/>
  <c r="N59" i="41"/>
  <c r="S59" i="41"/>
  <c r="F60" i="41"/>
  <c r="K60" i="41"/>
  <c r="N60" i="41"/>
  <c r="S60" i="41"/>
  <c r="K61" i="41"/>
  <c r="N61" i="41"/>
  <c r="S61" i="41"/>
  <c r="F62" i="41"/>
  <c r="K62" i="41"/>
  <c r="N62" i="41"/>
  <c r="S62" i="41"/>
  <c r="K63" i="41"/>
  <c r="B63" i="41" s="1"/>
  <c r="N63" i="41"/>
  <c r="S63" i="41"/>
  <c r="F64" i="41"/>
  <c r="K64" i="41"/>
  <c r="N64" i="41"/>
  <c r="S64" i="41"/>
  <c r="F17" i="41"/>
  <c r="N17" i="41"/>
  <c r="S17" i="41"/>
  <c r="F18" i="41"/>
  <c r="K18" i="41"/>
  <c r="N18" i="41"/>
  <c r="S18" i="41"/>
  <c r="F19" i="41"/>
  <c r="N19" i="41"/>
  <c r="S19" i="41"/>
  <c r="F20" i="41"/>
  <c r="K20" i="41"/>
  <c r="N20" i="41"/>
  <c r="S20" i="41"/>
  <c r="F21" i="41"/>
  <c r="N21" i="41"/>
  <c r="S21" i="41"/>
  <c r="S16" i="41"/>
  <c r="N16" i="41"/>
  <c r="K16" i="41"/>
  <c r="F16" i="41"/>
  <c r="N15" i="41"/>
  <c r="K15" i="41"/>
  <c r="B55" i="41" l="1"/>
  <c r="B48" i="41"/>
  <c r="B39" i="41"/>
  <c r="B32" i="41"/>
  <c r="B23" i="41"/>
  <c r="B64" i="41"/>
  <c r="B18" i="41"/>
  <c r="B57" i="41"/>
  <c r="B49" i="41"/>
  <c r="B41" i="41"/>
  <c r="B15" i="41"/>
  <c r="B11" i="41" s="1"/>
  <c r="B62" i="41"/>
  <c r="B61" i="41"/>
  <c r="B54" i="41"/>
  <c r="B53" i="41"/>
  <c r="B46" i="41"/>
  <c r="B45" i="41"/>
  <c r="B38" i="41"/>
  <c r="B37" i="41"/>
  <c r="B30" i="41"/>
  <c r="B29" i="41"/>
  <c r="B22" i="41"/>
  <c r="B58" i="41"/>
  <c r="B50" i="41"/>
  <c r="B42" i="41"/>
  <c r="B34" i="41"/>
  <c r="B26" i="41"/>
  <c r="B25" i="41"/>
  <c r="B33" i="41"/>
  <c r="B20" i="41"/>
  <c r="B60" i="41"/>
  <c r="B52" i="41"/>
  <c r="B44" i="41"/>
  <c r="B36" i="41"/>
  <c r="B28" i="41"/>
  <c r="B16" i="41"/>
  <c r="B9" i="41" s="1"/>
  <c r="H12" i="41"/>
  <c r="F57" i="41"/>
  <c r="F53" i="41"/>
  <c r="F49" i="41"/>
  <c r="F45" i="41"/>
  <c r="F41" i="41"/>
  <c r="F37" i="41"/>
  <c r="F33" i="41"/>
  <c r="F29" i="41"/>
  <c r="F25" i="41"/>
  <c r="F61" i="41"/>
  <c r="F63" i="41"/>
  <c r="K59" i="41"/>
  <c r="B59" i="41" s="1"/>
  <c r="F55" i="41"/>
  <c r="K51" i="41"/>
  <c r="B51" i="41" s="1"/>
  <c r="F47" i="41"/>
  <c r="K43" i="41"/>
  <c r="B43" i="41" s="1"/>
  <c r="F39" i="41"/>
  <c r="K35" i="41"/>
  <c r="B35" i="41" s="1"/>
  <c r="F31" i="41"/>
  <c r="K27" i="41"/>
  <c r="B27" i="41" s="1"/>
  <c r="F23" i="41"/>
  <c r="K21" i="41"/>
  <c r="B21" i="41" s="1"/>
  <c r="K17" i="41"/>
  <c r="B17" i="41" s="1"/>
  <c r="B7" i="41" s="1"/>
  <c r="K19" i="41"/>
  <c r="B19" i="41" s="1"/>
  <c r="F15" i="41"/>
  <c r="B12" i="41" l="1"/>
  <c r="I20" i="18" s="1"/>
  <c r="G7" i="39"/>
  <c r="G8" i="39" s="1"/>
  <c r="G9" i="39" s="1"/>
  <c r="H24" i="8" l="1"/>
  <c r="H23" i="8"/>
  <c r="H22" i="8"/>
  <c r="H21" i="8"/>
  <c r="H20" i="8"/>
  <c r="H19" i="8"/>
  <c r="H18" i="8"/>
  <c r="H17" i="8"/>
  <c r="H16" i="8"/>
  <c r="H15" i="8"/>
  <c r="H14" i="8"/>
  <c r="H13" i="8"/>
  <c r="H12" i="8"/>
  <c r="H11" i="8"/>
  <c r="H10" i="8"/>
  <c r="H9" i="8"/>
  <c r="H8" i="8"/>
  <c r="H7" i="8"/>
  <c r="H6" i="8"/>
  <c r="H5" i="8"/>
  <c r="K25" i="8"/>
  <c r="E25" i="8"/>
  <c r="H25" i="8" l="1"/>
  <c r="F16" i="18"/>
  <c r="D7" i="15" l="1"/>
  <c r="F7" i="15" s="1"/>
  <c r="O7" i="15"/>
  <c r="Q14" i="15"/>
  <c r="P14" i="15"/>
  <c r="N14" i="15"/>
  <c r="M14" i="15"/>
  <c r="L14" i="15"/>
  <c r="K14" i="15"/>
  <c r="I14" i="15"/>
  <c r="H14" i="15"/>
  <c r="E14" i="15"/>
  <c r="C14" i="15" l="1"/>
  <c r="E56" i="15"/>
  <c r="F50" i="15"/>
  <c r="F51" i="15"/>
  <c r="F52" i="15"/>
  <c r="F53" i="15"/>
  <c r="F54" i="15"/>
  <c r="E50" i="15"/>
  <c r="E51" i="15"/>
  <c r="E52" i="15"/>
  <c r="E53" i="15"/>
  <c r="E54" i="15"/>
  <c r="F43" i="15"/>
  <c r="F44" i="15"/>
  <c r="F45" i="15"/>
  <c r="F46" i="15"/>
  <c r="F47" i="15"/>
  <c r="E43" i="15"/>
  <c r="E44" i="15"/>
  <c r="E45" i="15"/>
  <c r="E46" i="15"/>
  <c r="E47" i="15"/>
  <c r="F36" i="15"/>
  <c r="F37" i="15"/>
  <c r="F38" i="15"/>
  <c r="F39" i="15"/>
  <c r="F40" i="15"/>
  <c r="E36" i="15"/>
  <c r="E37" i="15"/>
  <c r="E38" i="15"/>
  <c r="E39" i="15"/>
  <c r="E40" i="15"/>
  <c r="F29" i="15"/>
  <c r="F30" i="15"/>
  <c r="F31" i="15"/>
  <c r="F32" i="15"/>
  <c r="F33" i="15"/>
  <c r="E29" i="15"/>
  <c r="E30" i="15"/>
  <c r="E31" i="15"/>
  <c r="E32" i="15"/>
  <c r="E33" i="15"/>
  <c r="G23" i="15"/>
  <c r="F22" i="15"/>
  <c r="F23" i="15"/>
  <c r="F24" i="15"/>
  <c r="F25" i="15"/>
  <c r="F26" i="15"/>
  <c r="E22" i="15"/>
  <c r="E23" i="15"/>
  <c r="E24" i="15"/>
  <c r="E25" i="15"/>
  <c r="E26" i="15"/>
  <c r="H16" i="34" l="1"/>
  <c r="H23" i="15" l="1"/>
  <c r="I23" i="15" l="1"/>
  <c r="G8" i="32"/>
  <c r="G9" i="32"/>
  <c r="G10" i="32"/>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95" i="32"/>
  <c r="G96" i="32"/>
  <c r="G97" i="32"/>
  <c r="G98" i="32"/>
  <c r="G99" i="32"/>
  <c r="G100" i="32"/>
  <c r="G101" i="32"/>
  <c r="G102" i="32"/>
  <c r="G103" i="32"/>
  <c r="G104" i="32"/>
  <c r="G105" i="32"/>
  <c r="G106" i="32"/>
  <c r="G107" i="32"/>
  <c r="G108" i="32"/>
  <c r="G109" i="32"/>
  <c r="G110" i="32"/>
  <c r="G111" i="32"/>
  <c r="G112" i="32"/>
  <c r="G113" i="32"/>
  <c r="G114" i="32"/>
  <c r="G115" i="32"/>
  <c r="G116" i="32"/>
  <c r="G117" i="32"/>
  <c r="G118" i="32"/>
  <c r="G119" i="32"/>
  <c r="G120" i="32"/>
  <c r="G121" i="32"/>
  <c r="G122" i="32"/>
  <c r="G123" i="32"/>
  <c r="G124" i="32"/>
  <c r="G125" i="32"/>
  <c r="G126" i="32"/>
  <c r="G127" i="32"/>
  <c r="G128" i="32"/>
  <c r="G129" i="32"/>
  <c r="G130" i="32"/>
  <c r="G131" i="32"/>
  <c r="G132" i="32"/>
  <c r="G133" i="32"/>
  <c r="G134" i="32"/>
  <c r="G135" i="32"/>
  <c r="G136" i="32"/>
  <c r="G137" i="32"/>
  <c r="G138" i="32"/>
  <c r="G139" i="32"/>
  <c r="G140" i="32"/>
  <c r="G141" i="32"/>
  <c r="G142" i="32"/>
  <c r="G143" i="32"/>
  <c r="G144" i="32"/>
  <c r="G145" i="32"/>
  <c r="G146" i="32"/>
  <c r="G147" i="32"/>
  <c r="G148" i="32"/>
  <c r="G149" i="32"/>
  <c r="G150" i="32"/>
  <c r="G151" i="32"/>
  <c r="G152" i="32"/>
  <c r="G153" i="32"/>
  <c r="G154" i="32"/>
  <c r="G155" i="32"/>
  <c r="G156" i="32"/>
  <c r="G7" i="32"/>
  <c r="G8" i="33"/>
  <c r="G9" i="33"/>
  <c r="G10" i="33"/>
  <c r="G11" i="33"/>
  <c r="G12" i="33"/>
  <c r="G13" i="33"/>
  <c r="G14" i="33"/>
  <c r="G15" i="33"/>
  <c r="G16" i="33"/>
  <c r="G17" i="33"/>
  <c r="G18" i="33"/>
  <c r="G19" i="33"/>
  <c r="G20" i="33"/>
  <c r="G21" i="33"/>
  <c r="G22" i="33"/>
  <c r="G23" i="33"/>
  <c r="G24" i="33"/>
  <c r="G25" i="33"/>
  <c r="G26" i="33"/>
  <c r="G27" i="33"/>
  <c r="G28" i="33"/>
  <c r="G29" i="33"/>
  <c r="G30" i="33"/>
  <c r="G31" i="33"/>
  <c r="G32" i="33"/>
  <c r="G33" i="33"/>
  <c r="G34" i="33"/>
  <c r="G35" i="33"/>
  <c r="G36" i="33"/>
  <c r="G37" i="33"/>
  <c r="G38" i="33"/>
  <c r="G39" i="33"/>
  <c r="G40" i="33"/>
  <c r="G41" i="33"/>
  <c r="G42" i="33"/>
  <c r="G43" i="33"/>
  <c r="G44" i="33"/>
  <c r="G45" i="33"/>
  <c r="G46" i="33"/>
  <c r="G47" i="33"/>
  <c r="G48" i="33"/>
  <c r="G49" i="33"/>
  <c r="G50" i="33"/>
  <c r="G51" i="33"/>
  <c r="G52" i="33"/>
  <c r="G53" i="33"/>
  <c r="G54" i="33"/>
  <c r="G55" i="33"/>
  <c r="G56" i="33"/>
  <c r="G57" i="33"/>
  <c r="G58" i="33"/>
  <c r="G59" i="33"/>
  <c r="G60" i="33"/>
  <c r="G61" i="33"/>
  <c r="G62" i="33"/>
  <c r="G63" i="33"/>
  <c r="G64" i="33"/>
  <c r="G65" i="33"/>
  <c r="G66" i="33"/>
  <c r="G67" i="33"/>
  <c r="G68" i="33"/>
  <c r="G69" i="33"/>
  <c r="G70" i="33"/>
  <c r="G71" i="33"/>
  <c r="G72" i="33"/>
  <c r="G73" i="33"/>
  <c r="G74" i="33"/>
  <c r="G75" i="33"/>
  <c r="G76" i="33"/>
  <c r="G77" i="33"/>
  <c r="G78" i="33"/>
  <c r="G79" i="33"/>
  <c r="G80" i="33"/>
  <c r="G81" i="33"/>
  <c r="G82" i="33"/>
  <c r="G83" i="33"/>
  <c r="G84" i="33"/>
  <c r="G85" i="33"/>
  <c r="G86" i="33"/>
  <c r="G87" i="33"/>
  <c r="G88" i="33"/>
  <c r="G89" i="33"/>
  <c r="G90" i="33"/>
  <c r="G91" i="33"/>
  <c r="G92" i="33"/>
  <c r="G93" i="33"/>
  <c r="G94" i="33"/>
  <c r="G95" i="33"/>
  <c r="G96" i="33"/>
  <c r="G97" i="33"/>
  <c r="G98" i="33"/>
  <c r="G99" i="33"/>
  <c r="G100" i="33"/>
  <c r="G101" i="33"/>
  <c r="G102" i="33"/>
  <c r="G103" i="33"/>
  <c r="G104" i="33"/>
  <c r="G105" i="33"/>
  <c r="G106" i="33"/>
  <c r="G107" i="33"/>
  <c r="G108" i="33"/>
  <c r="G109" i="33"/>
  <c r="G110" i="33"/>
  <c r="G111" i="33"/>
  <c r="G112" i="33"/>
  <c r="G113" i="33"/>
  <c r="G114" i="33"/>
  <c r="G115" i="33"/>
  <c r="G116" i="33"/>
  <c r="G117" i="33"/>
  <c r="G118" i="33"/>
  <c r="G119" i="33"/>
  <c r="G120" i="33"/>
  <c r="G121" i="33"/>
  <c r="G122" i="33"/>
  <c r="G123" i="33"/>
  <c r="G124" i="33"/>
  <c r="G125" i="33"/>
  <c r="G126" i="33"/>
  <c r="G127" i="33"/>
  <c r="G128" i="33"/>
  <c r="G129" i="33"/>
  <c r="G130" i="33"/>
  <c r="G131" i="33"/>
  <c r="G132" i="33"/>
  <c r="G133" i="33"/>
  <c r="G134" i="33"/>
  <c r="G135" i="33"/>
  <c r="G136" i="33"/>
  <c r="G137" i="33"/>
  <c r="G138" i="33"/>
  <c r="G139" i="33"/>
  <c r="G140" i="33"/>
  <c r="G141" i="33"/>
  <c r="G142" i="33"/>
  <c r="G143" i="33"/>
  <c r="G144" i="33"/>
  <c r="G145" i="33"/>
  <c r="G146" i="33"/>
  <c r="G147" i="33"/>
  <c r="G148" i="33"/>
  <c r="G149" i="33"/>
  <c r="G150" i="33"/>
  <c r="G151" i="33"/>
  <c r="G152" i="33"/>
  <c r="G153" i="33"/>
  <c r="G154" i="33"/>
  <c r="G155" i="33"/>
  <c r="G156" i="33"/>
  <c r="G7" i="33"/>
  <c r="H17" i="34"/>
  <c r="H18" i="34"/>
  <c r="H19" i="34"/>
  <c r="H20" i="34"/>
  <c r="H21" i="34"/>
  <c r="H22" i="34"/>
  <c r="H23" i="34"/>
  <c r="H24" i="34"/>
  <c r="H25" i="34"/>
  <c r="H26" i="34"/>
  <c r="H27" i="34"/>
  <c r="H28" i="34"/>
  <c r="H29" i="34"/>
  <c r="H30" i="34"/>
  <c r="H31" i="34"/>
  <c r="H32" i="34"/>
  <c r="H33" i="34"/>
  <c r="H34" i="34"/>
  <c r="H35" i="34"/>
  <c r="H36" i="34"/>
  <c r="H37" i="34"/>
  <c r="H38" i="34"/>
  <c r="H39" i="34"/>
  <c r="H40" i="34"/>
  <c r="H41" i="34"/>
  <c r="H42" i="34"/>
  <c r="H43" i="34"/>
  <c r="H44" i="34"/>
  <c r="H45" i="34"/>
  <c r="H46" i="34"/>
  <c r="H47" i="34"/>
  <c r="H48" i="34"/>
  <c r="H49" i="34"/>
  <c r="H50" i="34"/>
  <c r="H51" i="34"/>
  <c r="H52" i="34"/>
  <c r="H53" i="34"/>
  <c r="H54" i="34"/>
  <c r="H55" i="34"/>
  <c r="H56" i="34"/>
  <c r="H57" i="34"/>
  <c r="H58" i="34"/>
  <c r="H59" i="34"/>
  <c r="H60" i="34"/>
  <c r="H61" i="34"/>
  <c r="H62" i="34"/>
  <c r="H63" i="34"/>
  <c r="H64" i="34"/>
  <c r="H65" i="34"/>
  <c r="H66" i="34"/>
  <c r="H67" i="34"/>
  <c r="H68" i="34"/>
  <c r="H69" i="34"/>
  <c r="H70" i="34"/>
  <c r="H71" i="34"/>
  <c r="H72" i="34"/>
  <c r="H73" i="34"/>
  <c r="H74" i="34"/>
  <c r="H75" i="34"/>
  <c r="H76" i="34"/>
  <c r="H77" i="34"/>
  <c r="H78" i="34"/>
  <c r="H79" i="34"/>
  <c r="H80" i="34"/>
  <c r="H81" i="34"/>
  <c r="H82" i="34"/>
  <c r="H83" i="34"/>
  <c r="H84" i="34"/>
  <c r="H85" i="34"/>
  <c r="H86" i="34"/>
  <c r="H87" i="34"/>
  <c r="H88" i="34"/>
  <c r="H89" i="34"/>
  <c r="H90" i="34"/>
  <c r="H91" i="34"/>
  <c r="H92" i="34"/>
  <c r="H93" i="34"/>
  <c r="H94" i="34"/>
  <c r="H95" i="34"/>
  <c r="H96" i="34"/>
  <c r="H97" i="34"/>
  <c r="H98" i="34"/>
  <c r="H99" i="34"/>
  <c r="H100" i="34"/>
  <c r="H101" i="34"/>
  <c r="H102" i="34"/>
  <c r="H103" i="34"/>
  <c r="H104" i="34"/>
  <c r="H105" i="34"/>
  <c r="H106" i="34"/>
  <c r="H107" i="34"/>
  <c r="H108" i="34"/>
  <c r="H109" i="34"/>
  <c r="H110" i="34"/>
  <c r="H111" i="34"/>
  <c r="H112" i="34"/>
  <c r="H113" i="34"/>
  <c r="H114" i="34"/>
  <c r="H115" i="34"/>
  <c r="H116" i="34"/>
  <c r="H117" i="34"/>
  <c r="H118" i="34"/>
  <c r="H119" i="34"/>
  <c r="H120" i="34"/>
  <c r="H121" i="34"/>
  <c r="H122" i="34"/>
  <c r="H123" i="34"/>
  <c r="H124" i="34"/>
  <c r="H125" i="34"/>
  <c r="H126" i="34"/>
  <c r="H127" i="34"/>
  <c r="H128" i="34"/>
  <c r="H129" i="34"/>
  <c r="H130" i="34"/>
  <c r="H131" i="34"/>
  <c r="H132" i="34"/>
  <c r="H133" i="34"/>
  <c r="H134" i="34"/>
  <c r="H135" i="34"/>
  <c r="H136" i="34"/>
  <c r="H137" i="34"/>
  <c r="H138" i="34"/>
  <c r="H139" i="34"/>
  <c r="H140" i="34"/>
  <c r="H141" i="34"/>
  <c r="H142" i="34"/>
  <c r="H143" i="34"/>
  <c r="H144" i="34"/>
  <c r="H145" i="34"/>
  <c r="H146" i="34"/>
  <c r="H147" i="34"/>
  <c r="H148" i="34"/>
  <c r="H149" i="34"/>
  <c r="H150" i="34"/>
  <c r="H151" i="34"/>
  <c r="H152" i="34"/>
  <c r="H153" i="34"/>
  <c r="H154" i="34"/>
  <c r="H155" i="34"/>
  <c r="H156" i="34"/>
  <c r="H157" i="34"/>
  <c r="H158" i="34"/>
  <c r="H159" i="34"/>
  <c r="H160" i="34"/>
  <c r="H161" i="34"/>
  <c r="H162" i="34"/>
  <c r="H163" i="34"/>
  <c r="H164" i="34"/>
  <c r="H165" i="34"/>
  <c r="K157" i="15" l="1"/>
  <c r="M157" i="15" s="1"/>
  <c r="N157" i="15"/>
  <c r="K158" i="15"/>
  <c r="M158" i="15" s="1"/>
  <c r="N158" i="15"/>
  <c r="P158" i="15" s="1"/>
  <c r="K159" i="15"/>
  <c r="M159" i="15" s="1"/>
  <c r="N159" i="15"/>
  <c r="K160" i="15"/>
  <c r="M160" i="15" s="1"/>
  <c r="N160" i="15"/>
  <c r="P160" i="15" s="1"/>
  <c r="K161" i="15"/>
  <c r="M161" i="15" s="1"/>
  <c r="N161" i="15"/>
  <c r="K162" i="15"/>
  <c r="M162" i="15" s="1"/>
  <c r="N162" i="15"/>
  <c r="P162" i="15" s="1"/>
  <c r="K163" i="15"/>
  <c r="M163" i="15" s="1"/>
  <c r="N163" i="15"/>
  <c r="K164" i="15"/>
  <c r="M164" i="15" s="1"/>
  <c r="N164" i="15"/>
  <c r="P164" i="15" s="1"/>
  <c r="K165" i="15"/>
  <c r="M165" i="15" s="1"/>
  <c r="N165" i="15"/>
  <c r="K166" i="15"/>
  <c r="M166" i="15" s="1"/>
  <c r="N166" i="15"/>
  <c r="P166" i="15" s="1"/>
  <c r="K167" i="15"/>
  <c r="M167" i="15" s="1"/>
  <c r="N167" i="15"/>
  <c r="K168" i="15"/>
  <c r="M168" i="15" s="1"/>
  <c r="N168" i="15"/>
  <c r="P168" i="15" s="1"/>
  <c r="K169" i="15"/>
  <c r="M169" i="15" s="1"/>
  <c r="N169" i="15"/>
  <c r="K170" i="15"/>
  <c r="M170" i="15" s="1"/>
  <c r="N170" i="15"/>
  <c r="P170" i="15" s="1"/>
  <c r="K171" i="15"/>
  <c r="M171" i="15" s="1"/>
  <c r="N171" i="15"/>
  <c r="K172" i="15"/>
  <c r="M172" i="15" s="1"/>
  <c r="N172" i="15"/>
  <c r="P172" i="15" s="1"/>
  <c r="K173" i="15"/>
  <c r="M173" i="15" s="1"/>
  <c r="N173" i="15"/>
  <c r="K134" i="15"/>
  <c r="M134" i="15" s="1"/>
  <c r="N134" i="15"/>
  <c r="P134" i="15" s="1"/>
  <c r="K135" i="15"/>
  <c r="M135" i="15" s="1"/>
  <c r="N135" i="15"/>
  <c r="K136" i="15"/>
  <c r="M136" i="15" s="1"/>
  <c r="N136" i="15"/>
  <c r="P136" i="15" s="1"/>
  <c r="K137" i="15"/>
  <c r="M137" i="15" s="1"/>
  <c r="N137" i="15"/>
  <c r="K138" i="15"/>
  <c r="M138" i="15" s="1"/>
  <c r="N138" i="15"/>
  <c r="P138" i="15" s="1"/>
  <c r="K139" i="15"/>
  <c r="M139" i="15" s="1"/>
  <c r="N139" i="15"/>
  <c r="K140" i="15"/>
  <c r="M140" i="15" s="1"/>
  <c r="N140" i="15"/>
  <c r="P140" i="15" s="1"/>
  <c r="K141" i="15"/>
  <c r="M141" i="15" s="1"/>
  <c r="N141" i="15"/>
  <c r="K142" i="15"/>
  <c r="M142" i="15" s="1"/>
  <c r="N142" i="15"/>
  <c r="P142" i="15" s="1"/>
  <c r="K143" i="15"/>
  <c r="M143" i="15" s="1"/>
  <c r="N143" i="15"/>
  <c r="K144" i="15"/>
  <c r="M144" i="15" s="1"/>
  <c r="N144" i="15"/>
  <c r="P144" i="15" s="1"/>
  <c r="K145" i="15"/>
  <c r="M145" i="15" s="1"/>
  <c r="N145" i="15"/>
  <c r="P145" i="15" s="1"/>
  <c r="K146" i="15"/>
  <c r="M146" i="15" s="1"/>
  <c r="N146" i="15"/>
  <c r="P146" i="15" s="1"/>
  <c r="K147" i="15"/>
  <c r="M147" i="15" s="1"/>
  <c r="N147" i="15"/>
  <c r="P147" i="15" s="1"/>
  <c r="K148" i="15"/>
  <c r="M148" i="15" s="1"/>
  <c r="N148" i="15"/>
  <c r="P148" i="15" s="1"/>
  <c r="K149" i="15"/>
  <c r="M149" i="15" s="1"/>
  <c r="N149" i="15"/>
  <c r="P149" i="15" s="1"/>
  <c r="K150" i="15"/>
  <c r="M150" i="15" s="1"/>
  <c r="N150" i="15"/>
  <c r="P150" i="15" s="1"/>
  <c r="K151" i="15"/>
  <c r="M151" i="15" s="1"/>
  <c r="N151" i="15"/>
  <c r="P151" i="15" s="1"/>
  <c r="K152" i="15"/>
  <c r="M152" i="15" s="1"/>
  <c r="N152" i="15"/>
  <c r="P152" i="15" s="1"/>
  <c r="K153" i="15"/>
  <c r="M153" i="15" s="1"/>
  <c r="N153" i="15"/>
  <c r="P153" i="15" s="1"/>
  <c r="K154" i="15"/>
  <c r="M154" i="15" s="1"/>
  <c r="N154" i="15"/>
  <c r="P154" i="15" s="1"/>
  <c r="K155" i="15"/>
  <c r="M155" i="15" s="1"/>
  <c r="N155" i="15"/>
  <c r="P155" i="15" s="1"/>
  <c r="K156" i="15"/>
  <c r="M156" i="15" s="1"/>
  <c r="N156" i="15"/>
  <c r="P156" i="15" s="1"/>
  <c r="K116" i="15"/>
  <c r="M116" i="15" s="1"/>
  <c r="N116" i="15"/>
  <c r="P116" i="15" s="1"/>
  <c r="K117" i="15"/>
  <c r="M117" i="15" s="1"/>
  <c r="N117" i="15"/>
  <c r="P117" i="15" s="1"/>
  <c r="K118" i="15"/>
  <c r="M118" i="15" s="1"/>
  <c r="N118" i="15"/>
  <c r="P118" i="15" s="1"/>
  <c r="K119" i="15"/>
  <c r="M119" i="15" s="1"/>
  <c r="N119" i="15"/>
  <c r="P119" i="15" s="1"/>
  <c r="K120" i="15"/>
  <c r="M120" i="15" s="1"/>
  <c r="N120" i="15"/>
  <c r="P120" i="15" s="1"/>
  <c r="K121" i="15"/>
  <c r="M121" i="15" s="1"/>
  <c r="N121" i="15"/>
  <c r="P121" i="15" s="1"/>
  <c r="K122" i="15"/>
  <c r="M122" i="15" s="1"/>
  <c r="N122" i="15"/>
  <c r="P122" i="15" s="1"/>
  <c r="K123" i="15"/>
  <c r="M123" i="15" s="1"/>
  <c r="N123" i="15"/>
  <c r="P123" i="15" s="1"/>
  <c r="K124" i="15"/>
  <c r="M124" i="15" s="1"/>
  <c r="N124" i="15"/>
  <c r="P124" i="15" s="1"/>
  <c r="K125" i="15"/>
  <c r="M125" i="15" s="1"/>
  <c r="N125" i="15"/>
  <c r="P125" i="15" s="1"/>
  <c r="K126" i="15"/>
  <c r="M126" i="15" s="1"/>
  <c r="N126" i="15"/>
  <c r="P126" i="15" s="1"/>
  <c r="K127" i="15"/>
  <c r="M127" i="15" s="1"/>
  <c r="N127" i="15"/>
  <c r="P127" i="15" s="1"/>
  <c r="K128" i="15"/>
  <c r="M128" i="15" s="1"/>
  <c r="N128" i="15"/>
  <c r="P128" i="15" s="1"/>
  <c r="K129" i="15"/>
  <c r="M129" i="15" s="1"/>
  <c r="N129" i="15"/>
  <c r="P129" i="15" s="1"/>
  <c r="K130" i="15"/>
  <c r="M130" i="15" s="1"/>
  <c r="N130" i="15"/>
  <c r="P130" i="15" s="1"/>
  <c r="K131" i="15"/>
  <c r="M131" i="15" s="1"/>
  <c r="N131" i="15"/>
  <c r="P131" i="15" s="1"/>
  <c r="K132" i="15"/>
  <c r="M132" i="15" s="1"/>
  <c r="N132" i="15"/>
  <c r="P132" i="15" s="1"/>
  <c r="K133" i="15"/>
  <c r="M133" i="15" s="1"/>
  <c r="N133" i="15"/>
  <c r="P133" i="15" s="1"/>
  <c r="K91" i="15"/>
  <c r="M91" i="15" s="1"/>
  <c r="N91" i="15"/>
  <c r="P91" i="15" s="1"/>
  <c r="K92" i="15"/>
  <c r="M92" i="15" s="1"/>
  <c r="N92" i="15"/>
  <c r="P92" i="15" s="1"/>
  <c r="K93" i="15"/>
  <c r="M93" i="15" s="1"/>
  <c r="N93" i="15"/>
  <c r="P93" i="15" s="1"/>
  <c r="K94" i="15"/>
  <c r="M94" i="15" s="1"/>
  <c r="N94" i="15"/>
  <c r="P94" i="15" s="1"/>
  <c r="K95" i="15"/>
  <c r="M95" i="15" s="1"/>
  <c r="N95" i="15"/>
  <c r="P95" i="15" s="1"/>
  <c r="K96" i="15"/>
  <c r="M96" i="15" s="1"/>
  <c r="N96" i="15"/>
  <c r="P96" i="15" s="1"/>
  <c r="K97" i="15"/>
  <c r="M97" i="15" s="1"/>
  <c r="N97" i="15"/>
  <c r="P97" i="15" s="1"/>
  <c r="K98" i="15"/>
  <c r="M98" i="15" s="1"/>
  <c r="N98" i="15"/>
  <c r="P98" i="15" s="1"/>
  <c r="K99" i="15"/>
  <c r="M99" i="15" s="1"/>
  <c r="N99" i="15"/>
  <c r="P99" i="15" s="1"/>
  <c r="K100" i="15"/>
  <c r="M100" i="15" s="1"/>
  <c r="N100" i="15"/>
  <c r="P100" i="15" s="1"/>
  <c r="K101" i="15"/>
  <c r="M101" i="15" s="1"/>
  <c r="N101" i="15"/>
  <c r="P101" i="15" s="1"/>
  <c r="K102" i="15"/>
  <c r="M102" i="15" s="1"/>
  <c r="N102" i="15"/>
  <c r="P102" i="15" s="1"/>
  <c r="K103" i="15"/>
  <c r="M103" i="15" s="1"/>
  <c r="N103" i="15"/>
  <c r="P103" i="15" s="1"/>
  <c r="K104" i="15"/>
  <c r="M104" i="15" s="1"/>
  <c r="N104" i="15"/>
  <c r="P104" i="15" s="1"/>
  <c r="K105" i="15"/>
  <c r="M105" i="15" s="1"/>
  <c r="N105" i="15"/>
  <c r="P105" i="15" s="1"/>
  <c r="K106" i="15"/>
  <c r="M106" i="15" s="1"/>
  <c r="N106" i="15"/>
  <c r="P106" i="15" s="1"/>
  <c r="K107" i="15"/>
  <c r="M107" i="15" s="1"/>
  <c r="N107" i="15"/>
  <c r="P107" i="15" s="1"/>
  <c r="K108" i="15"/>
  <c r="M108" i="15" s="1"/>
  <c r="N108" i="15"/>
  <c r="P108" i="15" s="1"/>
  <c r="K109" i="15"/>
  <c r="M109" i="15" s="1"/>
  <c r="N109" i="15"/>
  <c r="P109" i="15" s="1"/>
  <c r="K110" i="15"/>
  <c r="M110" i="15" s="1"/>
  <c r="N110" i="15"/>
  <c r="P110" i="15" s="1"/>
  <c r="K111" i="15"/>
  <c r="M111" i="15" s="1"/>
  <c r="N111" i="15"/>
  <c r="P111" i="15" s="1"/>
  <c r="K112" i="15"/>
  <c r="M112" i="15" s="1"/>
  <c r="N112" i="15"/>
  <c r="P112" i="15" s="1"/>
  <c r="K113" i="15"/>
  <c r="M113" i="15" s="1"/>
  <c r="N113" i="15"/>
  <c r="P113" i="15" s="1"/>
  <c r="K114" i="15"/>
  <c r="M114" i="15" s="1"/>
  <c r="N114" i="15"/>
  <c r="P114" i="15" s="1"/>
  <c r="K115" i="15"/>
  <c r="M115" i="15" s="1"/>
  <c r="N115" i="15"/>
  <c r="P115" i="15" s="1"/>
  <c r="K82" i="15"/>
  <c r="M82" i="15" s="1"/>
  <c r="N82" i="15"/>
  <c r="P82" i="15" s="1"/>
  <c r="K83" i="15"/>
  <c r="M83" i="15" s="1"/>
  <c r="N83" i="15"/>
  <c r="P83" i="15" s="1"/>
  <c r="K84" i="15"/>
  <c r="M84" i="15" s="1"/>
  <c r="N84" i="15"/>
  <c r="P84" i="15" s="1"/>
  <c r="K85" i="15"/>
  <c r="M85" i="15" s="1"/>
  <c r="N85" i="15"/>
  <c r="P85" i="15" s="1"/>
  <c r="K86" i="15"/>
  <c r="M86" i="15" s="1"/>
  <c r="N86" i="15"/>
  <c r="P86" i="15" s="1"/>
  <c r="K87" i="15"/>
  <c r="M87" i="15" s="1"/>
  <c r="N87" i="15"/>
  <c r="P87" i="15" s="1"/>
  <c r="K88" i="15"/>
  <c r="M88" i="15" s="1"/>
  <c r="N88" i="15"/>
  <c r="P88" i="15" s="1"/>
  <c r="K89" i="15"/>
  <c r="M89" i="15" s="1"/>
  <c r="N89" i="15"/>
  <c r="P89" i="15" s="1"/>
  <c r="K90" i="15"/>
  <c r="M90" i="15" s="1"/>
  <c r="N90" i="15"/>
  <c r="P90" i="15" s="1"/>
  <c r="H16" i="15"/>
  <c r="G16" i="15"/>
  <c r="H59" i="15"/>
  <c r="H58" i="15"/>
  <c r="H56" i="15"/>
  <c r="H52" i="15"/>
  <c r="H51" i="15"/>
  <c r="H49" i="15"/>
  <c r="H46" i="15"/>
  <c r="H45" i="15"/>
  <c r="H44" i="15"/>
  <c r="H42" i="15"/>
  <c r="H39" i="15"/>
  <c r="H38" i="15"/>
  <c r="H37" i="15"/>
  <c r="H35" i="15"/>
  <c r="H32" i="15"/>
  <c r="H31" i="15"/>
  <c r="H30" i="15"/>
  <c r="H28" i="15"/>
  <c r="G59" i="15"/>
  <c r="G58" i="15"/>
  <c r="G56" i="15"/>
  <c r="G52" i="15"/>
  <c r="G51" i="15"/>
  <c r="G49" i="15"/>
  <c r="G46" i="15"/>
  <c r="G45" i="15"/>
  <c r="G44" i="15"/>
  <c r="G42" i="15"/>
  <c r="G39" i="15"/>
  <c r="G38" i="15"/>
  <c r="G37" i="15"/>
  <c r="G35" i="15"/>
  <c r="G32" i="15"/>
  <c r="G31" i="15"/>
  <c r="G30" i="15"/>
  <c r="G28" i="15"/>
  <c r="H25" i="15"/>
  <c r="H24" i="15"/>
  <c r="H21" i="15"/>
  <c r="G25" i="15"/>
  <c r="G24" i="15"/>
  <c r="G21" i="15"/>
  <c r="F59" i="15"/>
  <c r="E59" i="15"/>
  <c r="F58" i="15"/>
  <c r="E58" i="15"/>
  <c r="F57" i="15"/>
  <c r="E57" i="15"/>
  <c r="F56" i="15"/>
  <c r="D13" i="15" s="1"/>
  <c r="F49" i="15"/>
  <c r="D12" i="15" s="1"/>
  <c r="E49" i="15"/>
  <c r="F42" i="15"/>
  <c r="D11" i="15" s="1"/>
  <c r="E42" i="15"/>
  <c r="F35" i="15"/>
  <c r="D10" i="15" s="1"/>
  <c r="E35" i="15"/>
  <c r="F28" i="15"/>
  <c r="D9" i="15" s="1"/>
  <c r="E28" i="15"/>
  <c r="F21" i="15"/>
  <c r="D8" i="15" s="1"/>
  <c r="E21" i="15"/>
  <c r="F16" i="15"/>
  <c r="E16" i="15"/>
  <c r="N81" i="15"/>
  <c r="P81" i="15" s="1"/>
  <c r="K81" i="15"/>
  <c r="M81" i="15" s="1"/>
  <c r="N80" i="15"/>
  <c r="P80" i="15" s="1"/>
  <c r="K80" i="15"/>
  <c r="M80" i="15" s="1"/>
  <c r="N79" i="15"/>
  <c r="P79" i="15" s="1"/>
  <c r="K79" i="15"/>
  <c r="M79" i="15" s="1"/>
  <c r="N78" i="15"/>
  <c r="P78" i="15" s="1"/>
  <c r="K78" i="15"/>
  <c r="M78" i="15" s="1"/>
  <c r="N77" i="15"/>
  <c r="P77" i="15" s="1"/>
  <c r="K77" i="15"/>
  <c r="M77" i="15" s="1"/>
  <c r="N76" i="15"/>
  <c r="P76" i="15" s="1"/>
  <c r="K76" i="15"/>
  <c r="M76" i="15" s="1"/>
  <c r="N75" i="15"/>
  <c r="P75" i="15" s="1"/>
  <c r="K75" i="15"/>
  <c r="M75" i="15" s="1"/>
  <c r="N74" i="15"/>
  <c r="P74" i="15" s="1"/>
  <c r="K74" i="15"/>
  <c r="M74" i="15" s="1"/>
  <c r="N73" i="15"/>
  <c r="P73" i="15" s="1"/>
  <c r="K73" i="15"/>
  <c r="M73" i="15" s="1"/>
  <c r="N72" i="15"/>
  <c r="P72" i="15" s="1"/>
  <c r="K72" i="15"/>
  <c r="M72" i="15" s="1"/>
  <c r="N71" i="15"/>
  <c r="P71" i="15" s="1"/>
  <c r="K71" i="15"/>
  <c r="M71" i="15" s="1"/>
  <c r="N70" i="15"/>
  <c r="P70" i="15" s="1"/>
  <c r="K70" i="15"/>
  <c r="M70" i="15" s="1"/>
  <c r="N69" i="15"/>
  <c r="K69" i="15"/>
  <c r="Q130" i="15" l="1"/>
  <c r="M69" i="15"/>
  <c r="K68" i="15"/>
  <c r="P69" i="15"/>
  <c r="N68" i="15"/>
  <c r="R130" i="15"/>
  <c r="Q85" i="15"/>
  <c r="R85" i="15"/>
  <c r="Q103" i="15"/>
  <c r="R103" i="15"/>
  <c r="Q147" i="15"/>
  <c r="R147" i="15"/>
  <c r="Q111" i="15"/>
  <c r="R111" i="15"/>
  <c r="Q95" i="15"/>
  <c r="R95" i="15"/>
  <c r="R123" i="15"/>
  <c r="Q122" i="15"/>
  <c r="R122" i="15"/>
  <c r="Q172" i="15"/>
  <c r="R172" i="15"/>
  <c r="Q89" i="15"/>
  <c r="R89" i="15"/>
  <c r="Q115" i="15"/>
  <c r="R115" i="15"/>
  <c r="Q107" i="15"/>
  <c r="R107" i="15"/>
  <c r="Q99" i="15"/>
  <c r="R99" i="15"/>
  <c r="Q91" i="15"/>
  <c r="R91" i="15"/>
  <c r="Q126" i="15"/>
  <c r="R126" i="15"/>
  <c r="Q155" i="15"/>
  <c r="R155" i="15"/>
  <c r="Q140" i="15"/>
  <c r="R140" i="15"/>
  <c r="Q164" i="15"/>
  <c r="R164" i="15"/>
  <c r="Q87" i="15"/>
  <c r="R87" i="15"/>
  <c r="Q83" i="15"/>
  <c r="R83" i="15"/>
  <c r="Q113" i="15"/>
  <c r="R113" i="15"/>
  <c r="Q109" i="15"/>
  <c r="R109" i="15"/>
  <c r="Q105" i="15"/>
  <c r="R105" i="15"/>
  <c r="Q101" i="15"/>
  <c r="R101" i="15"/>
  <c r="Q97" i="15"/>
  <c r="R97" i="15"/>
  <c r="Q93" i="15"/>
  <c r="R93" i="15"/>
  <c r="Q132" i="15"/>
  <c r="R132" i="15"/>
  <c r="Q128" i="15"/>
  <c r="R128" i="15"/>
  <c r="Q124" i="15"/>
  <c r="R124" i="15"/>
  <c r="Q118" i="15"/>
  <c r="R118" i="15"/>
  <c r="Q151" i="15"/>
  <c r="R151" i="15"/>
  <c r="R145" i="15"/>
  <c r="Q144" i="15"/>
  <c r="R144" i="15"/>
  <c r="Q136" i="15"/>
  <c r="R136" i="15"/>
  <c r="Q168" i="15"/>
  <c r="R168" i="15"/>
  <c r="Q160" i="15"/>
  <c r="R160" i="15"/>
  <c r="Q90" i="15"/>
  <c r="Q88" i="15"/>
  <c r="Q86" i="15"/>
  <c r="Q84" i="15"/>
  <c r="Q82" i="15"/>
  <c r="Q114" i="15"/>
  <c r="Q112" i="15"/>
  <c r="Q110" i="15"/>
  <c r="Q108" i="15"/>
  <c r="Q106" i="15"/>
  <c r="Q104" i="15"/>
  <c r="Q102" i="15"/>
  <c r="Q100" i="15"/>
  <c r="Q98" i="15"/>
  <c r="Q96" i="15"/>
  <c r="Q94" i="15"/>
  <c r="Q92" i="15"/>
  <c r="Q133" i="15"/>
  <c r="Q131" i="15"/>
  <c r="Q129" i="15"/>
  <c r="Q127" i="15"/>
  <c r="Q125" i="15"/>
  <c r="Q123" i="15"/>
  <c r="Q120" i="15"/>
  <c r="R120" i="15"/>
  <c r="Q116" i="15"/>
  <c r="R116" i="15"/>
  <c r="Q153" i="15"/>
  <c r="R153" i="15"/>
  <c r="Q149" i="15"/>
  <c r="R149" i="15"/>
  <c r="Q145" i="15"/>
  <c r="Q142" i="15"/>
  <c r="R142" i="15"/>
  <c r="Q138" i="15"/>
  <c r="R138" i="15"/>
  <c r="Q134" i="15"/>
  <c r="R134" i="15"/>
  <c r="Q170" i="15"/>
  <c r="R170" i="15"/>
  <c r="Q166" i="15"/>
  <c r="R166" i="15"/>
  <c r="Q162" i="15"/>
  <c r="R162" i="15"/>
  <c r="Q158" i="15"/>
  <c r="R158" i="15"/>
  <c r="R90" i="15"/>
  <c r="R88" i="15"/>
  <c r="R86" i="15"/>
  <c r="R84" i="15"/>
  <c r="R82" i="15"/>
  <c r="R114" i="15"/>
  <c r="R112" i="15"/>
  <c r="R110" i="15"/>
  <c r="R108" i="15"/>
  <c r="R106" i="15"/>
  <c r="R104" i="15"/>
  <c r="R102" i="15"/>
  <c r="R100" i="15"/>
  <c r="R98" i="15"/>
  <c r="R96" i="15"/>
  <c r="R94" i="15"/>
  <c r="R92" i="15"/>
  <c r="R133" i="15"/>
  <c r="R131" i="15"/>
  <c r="R129" i="15"/>
  <c r="R127" i="15"/>
  <c r="R125" i="15"/>
  <c r="P143" i="15"/>
  <c r="Q143" i="15"/>
  <c r="P139" i="15"/>
  <c r="R139" i="15" s="1"/>
  <c r="Q139" i="15"/>
  <c r="P135" i="15"/>
  <c r="R135" i="15" s="1"/>
  <c r="Q135" i="15"/>
  <c r="P171" i="15"/>
  <c r="R171" i="15" s="1"/>
  <c r="Q171" i="15"/>
  <c r="P167" i="15"/>
  <c r="R167" i="15" s="1"/>
  <c r="Q167" i="15"/>
  <c r="P163" i="15"/>
  <c r="R163" i="15" s="1"/>
  <c r="Q163" i="15"/>
  <c r="P159" i="15"/>
  <c r="R159" i="15" s="1"/>
  <c r="Q159" i="15"/>
  <c r="Q121" i="15"/>
  <c r="R121" i="15"/>
  <c r="Q119" i="15"/>
  <c r="R119" i="15"/>
  <c r="Q117" i="15"/>
  <c r="R117" i="15"/>
  <c r="Q156" i="15"/>
  <c r="R156" i="15"/>
  <c r="Q154" i="15"/>
  <c r="R154" i="15"/>
  <c r="Q152" i="15"/>
  <c r="R152" i="15"/>
  <c r="Q150" i="15"/>
  <c r="R150" i="15"/>
  <c r="Q148" i="15"/>
  <c r="R148" i="15"/>
  <c r="Q146" i="15"/>
  <c r="R146" i="15"/>
  <c r="P141" i="15"/>
  <c r="R141" i="15" s="1"/>
  <c r="Q141" i="15"/>
  <c r="P137" i="15"/>
  <c r="R137" i="15" s="1"/>
  <c r="Q137" i="15"/>
  <c r="P173" i="15"/>
  <c r="R173" i="15" s="1"/>
  <c r="Q173" i="15"/>
  <c r="P169" i="15"/>
  <c r="R169" i="15" s="1"/>
  <c r="Q169" i="15"/>
  <c r="P165" i="15"/>
  <c r="R165" i="15" s="1"/>
  <c r="Q165" i="15"/>
  <c r="P161" i="15"/>
  <c r="R161" i="15" s="1"/>
  <c r="Q161" i="15"/>
  <c r="P157" i="15"/>
  <c r="R157" i="15" s="1"/>
  <c r="Q157" i="15"/>
  <c r="R143" i="15"/>
  <c r="R71" i="15"/>
  <c r="R73" i="15"/>
  <c r="R75" i="15"/>
  <c r="R77" i="15"/>
  <c r="R79" i="15"/>
  <c r="R81" i="15"/>
  <c r="R69" i="15"/>
  <c r="Q69" i="15"/>
  <c r="Q71" i="15"/>
  <c r="Q73" i="15"/>
  <c r="Q75" i="15"/>
  <c r="Q77" i="15"/>
  <c r="Q79" i="15"/>
  <c r="Q81" i="15"/>
  <c r="R70" i="15"/>
  <c r="Q70" i="15"/>
  <c r="R72" i="15"/>
  <c r="Q72" i="15"/>
  <c r="R74" i="15"/>
  <c r="Q74" i="15"/>
  <c r="R76" i="15"/>
  <c r="Q76" i="15"/>
  <c r="R78" i="15"/>
  <c r="Q78" i="15"/>
  <c r="R80" i="15"/>
  <c r="Q80" i="15"/>
  <c r="R68" i="15" l="1"/>
  <c r="H53" i="15"/>
  <c r="P68" i="15"/>
  <c r="G53" i="15"/>
  <c r="M68" i="15"/>
  <c r="Q68" i="15"/>
  <c r="U7" i="36"/>
  <c r="T7" i="36"/>
  <c r="S7" i="36"/>
  <c r="Q7" i="36"/>
  <c r="N7" i="36"/>
  <c r="M7" i="36"/>
  <c r="L7" i="36"/>
  <c r="K7" i="36"/>
  <c r="I7" i="36"/>
  <c r="I68" i="36"/>
  <c r="I67" i="36"/>
  <c r="I66" i="36"/>
  <c r="I65" i="36"/>
  <c r="I64" i="36"/>
  <c r="I63" i="36"/>
  <c r="I62" i="36"/>
  <c r="I61" i="36"/>
  <c r="I60" i="36"/>
  <c r="I59" i="36"/>
  <c r="I58" i="36"/>
  <c r="I57" i="36"/>
  <c r="I56" i="36"/>
  <c r="I55" i="36"/>
  <c r="I54" i="36"/>
  <c r="I53" i="36"/>
  <c r="I52" i="36"/>
  <c r="I51" i="36"/>
  <c r="I50" i="36"/>
  <c r="I49" i="36"/>
  <c r="I48" i="36"/>
  <c r="I47" i="36"/>
  <c r="I46" i="36"/>
  <c r="I45" i="36"/>
  <c r="I44" i="36"/>
  <c r="I43" i="36"/>
  <c r="I42" i="36"/>
  <c r="I41" i="36"/>
  <c r="I40" i="36"/>
  <c r="I39" i="36"/>
  <c r="I38" i="36"/>
  <c r="I37" i="36"/>
  <c r="I36" i="36"/>
  <c r="I35" i="36"/>
  <c r="I34" i="36"/>
  <c r="I33" i="36"/>
  <c r="I32" i="36"/>
  <c r="I31" i="36"/>
  <c r="I30" i="36"/>
  <c r="I29" i="36"/>
  <c r="I28" i="36"/>
  <c r="I27" i="36"/>
  <c r="I26" i="36"/>
  <c r="I25" i="36"/>
  <c r="I24" i="36"/>
  <c r="I23" i="36"/>
  <c r="I22" i="36"/>
  <c r="I21" i="36"/>
  <c r="I20" i="36"/>
  <c r="I19" i="36"/>
  <c r="I18" i="36"/>
  <c r="I17" i="36"/>
  <c r="I16" i="36"/>
  <c r="I15" i="36"/>
  <c r="I14" i="36"/>
  <c r="I13" i="36"/>
  <c r="I12" i="36"/>
  <c r="I11" i="36"/>
  <c r="I10" i="36"/>
  <c r="I9" i="36"/>
  <c r="O9" i="36" s="1"/>
  <c r="O22" i="36" l="1"/>
  <c r="O25" i="36"/>
  <c r="O26" i="36"/>
  <c r="O29" i="36"/>
  <c r="O30" i="36"/>
  <c r="O33" i="36"/>
  <c r="O34" i="36"/>
  <c r="O37" i="36"/>
  <c r="O38" i="36"/>
  <c r="O41" i="36"/>
  <c r="O42" i="36"/>
  <c r="O45" i="36"/>
  <c r="O46" i="36"/>
  <c r="O49" i="36"/>
  <c r="O50" i="36"/>
  <c r="O53" i="36"/>
  <c r="O54" i="36"/>
  <c r="O57" i="36"/>
  <c r="O58" i="36"/>
  <c r="O59" i="36"/>
  <c r="O62" i="36"/>
  <c r="O63" i="36"/>
  <c r="O66" i="36"/>
  <c r="O67" i="36"/>
  <c r="O23" i="36"/>
  <c r="O24" i="36"/>
  <c r="O27" i="36"/>
  <c r="O28" i="36"/>
  <c r="O31" i="36"/>
  <c r="O32" i="36"/>
  <c r="O35" i="36"/>
  <c r="O36" i="36"/>
  <c r="O39" i="36"/>
  <c r="O40" i="36"/>
  <c r="O43" i="36"/>
  <c r="O44" i="36"/>
  <c r="O47" i="36"/>
  <c r="O48" i="36"/>
  <c r="O51" i="36"/>
  <c r="O52" i="36"/>
  <c r="O55" i="36"/>
  <c r="O56" i="36"/>
  <c r="O60" i="36"/>
  <c r="O61" i="36"/>
  <c r="O64" i="36"/>
  <c r="O65" i="36"/>
  <c r="O68" i="36"/>
  <c r="O12" i="36"/>
  <c r="O13" i="36"/>
  <c r="O16" i="36"/>
  <c r="O17" i="36"/>
  <c r="O21" i="36"/>
  <c r="O10" i="36"/>
  <c r="O11" i="36"/>
  <c r="O14" i="36"/>
  <c r="O15" i="36"/>
  <c r="O19" i="36"/>
  <c r="O20" i="36"/>
  <c r="O18" i="36"/>
  <c r="O7" i="36" l="1"/>
  <c r="I51" i="18" l="1"/>
  <c r="B15" i="39"/>
  <c r="I9" i="18"/>
  <c r="N15" i="39" l="1"/>
  <c r="M15" i="39"/>
  <c r="K15" i="39"/>
  <c r="J15" i="39"/>
  <c r="G16" i="18"/>
  <c r="C6" i="39" l="1"/>
  <c r="F3" i="18" s="1"/>
  <c r="C5" i="39"/>
  <c r="C4" i="39"/>
  <c r="C3" i="39"/>
  <c r="H9" i="39"/>
  <c r="H8" i="39"/>
  <c r="H7" i="39"/>
  <c r="H6" i="39"/>
  <c r="C1" i="18"/>
  <c r="P24" i="36" l="1"/>
  <c r="P28" i="36"/>
  <c r="P32" i="36"/>
  <c r="P36" i="36"/>
  <c r="P40" i="36"/>
  <c r="P44" i="36"/>
  <c r="P48" i="36"/>
  <c r="P52" i="36"/>
  <c r="P56" i="36"/>
  <c r="P60" i="36"/>
  <c r="P64" i="36"/>
  <c r="P68" i="36"/>
  <c r="P25" i="36"/>
  <c r="P29" i="36"/>
  <c r="P33" i="36"/>
  <c r="P37" i="36"/>
  <c r="P41" i="36"/>
  <c r="P45" i="36"/>
  <c r="P49" i="36"/>
  <c r="P53" i="36"/>
  <c r="P57" i="36"/>
  <c r="P59" i="36"/>
  <c r="P63" i="36"/>
  <c r="P67" i="36"/>
  <c r="P10" i="36"/>
  <c r="P14" i="36"/>
  <c r="P19" i="36"/>
  <c r="P13" i="36"/>
  <c r="P17" i="36"/>
  <c r="P21" i="36"/>
  <c r="P9" i="36"/>
  <c r="P23" i="36"/>
  <c r="P27" i="36"/>
  <c r="P31" i="36"/>
  <c r="P35" i="36"/>
  <c r="P39" i="36"/>
  <c r="P43" i="36"/>
  <c r="P47" i="36"/>
  <c r="P51" i="36"/>
  <c r="P55" i="36"/>
  <c r="P61" i="36"/>
  <c r="P65" i="36"/>
  <c r="P22" i="36"/>
  <c r="P26" i="36"/>
  <c r="P30" i="36"/>
  <c r="P34" i="36"/>
  <c r="P38" i="36"/>
  <c r="P42" i="36"/>
  <c r="P46" i="36"/>
  <c r="P50" i="36"/>
  <c r="P54" i="36"/>
  <c r="P58" i="36"/>
  <c r="P62" i="36"/>
  <c r="P66" i="36"/>
  <c r="P11" i="36"/>
  <c r="P15" i="36"/>
  <c r="P20" i="36"/>
  <c r="P12" i="36"/>
  <c r="P16" i="36"/>
  <c r="P18" i="36"/>
  <c r="F15" i="18"/>
  <c r="I15" i="18" s="1"/>
  <c r="Y64" i="36"/>
  <c r="Y63" i="36"/>
  <c r="Y62" i="36"/>
  <c r="Y61" i="36"/>
  <c r="Y53" i="36"/>
  <c r="Y52" i="36"/>
  <c r="Y51" i="36"/>
  <c r="Y50" i="36"/>
  <c r="Y45" i="36"/>
  <c r="Y44" i="36"/>
  <c r="Y43" i="36"/>
  <c r="Y42" i="36"/>
  <c r="Y33" i="36"/>
  <c r="Y32" i="36"/>
  <c r="Y31" i="36"/>
  <c r="Y30" i="36"/>
  <c r="Y23" i="36"/>
  <c r="Y22" i="36"/>
  <c r="Y21" i="36"/>
  <c r="Y20" i="36"/>
  <c r="Y19" i="36"/>
  <c r="Y18" i="36"/>
  <c r="Y17" i="36"/>
  <c r="Y16" i="36"/>
  <c r="Y15" i="36"/>
  <c r="Y14" i="36"/>
  <c r="Y13" i="36"/>
  <c r="Y12" i="36"/>
  <c r="Y11" i="36"/>
  <c r="Y10" i="36"/>
  <c r="Y9" i="36"/>
  <c r="Y68" i="36"/>
  <c r="Y67" i="36"/>
  <c r="Y66" i="36"/>
  <c r="Y65" i="36"/>
  <c r="Y60" i="36"/>
  <c r="Y59" i="36"/>
  <c r="Y58" i="36"/>
  <c r="Y57" i="36"/>
  <c r="Y56" i="36"/>
  <c r="Y55" i="36"/>
  <c r="Y54" i="36"/>
  <c r="Y49" i="36"/>
  <c r="Y48" i="36"/>
  <c r="Y47" i="36"/>
  <c r="Y46" i="36"/>
  <c r="Y41" i="36"/>
  <c r="Y40" i="36"/>
  <c r="Y39" i="36"/>
  <c r="Y38" i="36"/>
  <c r="Y37" i="36"/>
  <c r="Y36" i="36"/>
  <c r="Y35" i="36"/>
  <c r="Y34" i="36"/>
  <c r="Y29" i="36"/>
  <c r="Y28" i="36"/>
  <c r="Y27" i="36"/>
  <c r="Y26" i="36"/>
  <c r="Y25" i="36"/>
  <c r="Y24" i="36"/>
  <c r="I54" i="18"/>
  <c r="C7" i="39"/>
  <c r="I53" i="18"/>
  <c r="F14" i="18" l="1"/>
  <c r="F39" i="18" s="1"/>
  <c r="I42" i="18" s="1"/>
  <c r="W25" i="36"/>
  <c r="R25" i="36" s="1"/>
  <c r="J25" i="36" s="1"/>
  <c r="W27" i="36"/>
  <c r="R27" i="36" s="1"/>
  <c r="J27" i="36" s="1"/>
  <c r="W29" i="36"/>
  <c r="R29" i="36" s="1"/>
  <c r="J29" i="36" s="1"/>
  <c r="W35" i="36"/>
  <c r="R35" i="36" s="1"/>
  <c r="J35" i="36" s="1"/>
  <c r="W37" i="36"/>
  <c r="R37" i="36" s="1"/>
  <c r="J37" i="36" s="1"/>
  <c r="W39" i="36"/>
  <c r="R39" i="36" s="1"/>
  <c r="J39" i="36" s="1"/>
  <c r="W41" i="36"/>
  <c r="R41" i="36" s="1"/>
  <c r="J41" i="36" s="1"/>
  <c r="W47" i="36"/>
  <c r="R47" i="36" s="1"/>
  <c r="J47" i="36" s="1"/>
  <c r="W49" i="36"/>
  <c r="R49" i="36" s="1"/>
  <c r="J49" i="36" s="1"/>
  <c r="W55" i="36"/>
  <c r="R55" i="36" s="1"/>
  <c r="J55" i="36" s="1"/>
  <c r="W57" i="36"/>
  <c r="R57" i="36" s="1"/>
  <c r="J57" i="36" s="1"/>
  <c r="W59" i="36"/>
  <c r="R59" i="36" s="1"/>
  <c r="J59" i="36" s="1"/>
  <c r="W65" i="36"/>
  <c r="R65" i="36" s="1"/>
  <c r="J65" i="36" s="1"/>
  <c r="W67" i="36"/>
  <c r="R67" i="36" s="1"/>
  <c r="J67" i="36" s="1"/>
  <c r="W9" i="36"/>
  <c r="R9" i="36" s="1"/>
  <c r="W11" i="36"/>
  <c r="R11" i="36" s="1"/>
  <c r="J11" i="36" s="1"/>
  <c r="W13" i="36"/>
  <c r="R13" i="36" s="1"/>
  <c r="J13" i="36" s="1"/>
  <c r="W15" i="36"/>
  <c r="R15" i="36" s="1"/>
  <c r="J15" i="36" s="1"/>
  <c r="W17" i="36"/>
  <c r="R17" i="36" s="1"/>
  <c r="J17" i="36" s="1"/>
  <c r="W19" i="36"/>
  <c r="R19" i="36" s="1"/>
  <c r="J19" i="36" s="1"/>
  <c r="W21" i="36"/>
  <c r="R21" i="36" s="1"/>
  <c r="J21" i="36" s="1"/>
  <c r="W23" i="36"/>
  <c r="R23" i="36" s="1"/>
  <c r="J23" i="36" s="1"/>
  <c r="W31" i="36"/>
  <c r="R31" i="36" s="1"/>
  <c r="J31" i="36" s="1"/>
  <c r="W33" i="36"/>
  <c r="R33" i="36" s="1"/>
  <c r="J33" i="36" s="1"/>
  <c r="W43" i="36"/>
  <c r="R43" i="36" s="1"/>
  <c r="J43" i="36" s="1"/>
  <c r="W45" i="36"/>
  <c r="R45" i="36" s="1"/>
  <c r="J45" i="36" s="1"/>
  <c r="W51" i="36"/>
  <c r="R51" i="36" s="1"/>
  <c r="J51" i="36" s="1"/>
  <c r="W53" i="36"/>
  <c r="R53" i="36" s="1"/>
  <c r="J53" i="36" s="1"/>
  <c r="W62" i="36"/>
  <c r="R62" i="36" s="1"/>
  <c r="J62" i="36" s="1"/>
  <c r="W64" i="36"/>
  <c r="R64" i="36" s="1"/>
  <c r="J64" i="36" s="1"/>
  <c r="W24" i="36"/>
  <c r="R24" i="36" s="1"/>
  <c r="J24" i="36" s="1"/>
  <c r="W26" i="36"/>
  <c r="R26" i="36" s="1"/>
  <c r="J26" i="36" s="1"/>
  <c r="W28" i="36"/>
  <c r="R28" i="36" s="1"/>
  <c r="J28" i="36" s="1"/>
  <c r="W34" i="36"/>
  <c r="R34" i="36" s="1"/>
  <c r="J34" i="36" s="1"/>
  <c r="W36" i="36"/>
  <c r="R36" i="36" s="1"/>
  <c r="J36" i="36" s="1"/>
  <c r="W38" i="36"/>
  <c r="R38" i="36" s="1"/>
  <c r="J38" i="36" s="1"/>
  <c r="W40" i="36"/>
  <c r="R40" i="36" s="1"/>
  <c r="J40" i="36" s="1"/>
  <c r="W46" i="36"/>
  <c r="R46" i="36" s="1"/>
  <c r="J46" i="36" s="1"/>
  <c r="W48" i="36"/>
  <c r="R48" i="36" s="1"/>
  <c r="J48" i="36" s="1"/>
  <c r="W54" i="36"/>
  <c r="R54" i="36" s="1"/>
  <c r="J54" i="36" s="1"/>
  <c r="W56" i="36"/>
  <c r="R56" i="36" s="1"/>
  <c r="J56" i="36" s="1"/>
  <c r="W58" i="36"/>
  <c r="R58" i="36" s="1"/>
  <c r="J58" i="36" s="1"/>
  <c r="W60" i="36"/>
  <c r="R60" i="36" s="1"/>
  <c r="J60" i="36" s="1"/>
  <c r="W66" i="36"/>
  <c r="R66" i="36" s="1"/>
  <c r="J66" i="36" s="1"/>
  <c r="W68" i="36"/>
  <c r="R68" i="36" s="1"/>
  <c r="J68" i="36" s="1"/>
  <c r="W10" i="36"/>
  <c r="R10" i="36" s="1"/>
  <c r="J10" i="36" s="1"/>
  <c r="W12" i="36"/>
  <c r="R12" i="36" s="1"/>
  <c r="J12" i="36" s="1"/>
  <c r="W14" i="36"/>
  <c r="R14" i="36" s="1"/>
  <c r="J14" i="36" s="1"/>
  <c r="W16" i="36"/>
  <c r="R16" i="36" s="1"/>
  <c r="J16" i="36" s="1"/>
  <c r="W18" i="36"/>
  <c r="R18" i="36" s="1"/>
  <c r="J18" i="36" s="1"/>
  <c r="W20" i="36"/>
  <c r="R20" i="36" s="1"/>
  <c r="J20" i="36" s="1"/>
  <c r="W22" i="36"/>
  <c r="R22" i="36" s="1"/>
  <c r="J22" i="36" s="1"/>
  <c r="W30" i="36"/>
  <c r="R30" i="36" s="1"/>
  <c r="J30" i="36" s="1"/>
  <c r="W32" i="36"/>
  <c r="R32" i="36" s="1"/>
  <c r="J32" i="36" s="1"/>
  <c r="W42" i="36"/>
  <c r="R42" i="36" s="1"/>
  <c r="J42" i="36" s="1"/>
  <c r="W44" i="36"/>
  <c r="R44" i="36" s="1"/>
  <c r="J44" i="36" s="1"/>
  <c r="W50" i="36"/>
  <c r="R50" i="36" s="1"/>
  <c r="J50" i="36" s="1"/>
  <c r="W52" i="36"/>
  <c r="R52" i="36" s="1"/>
  <c r="J52" i="36" s="1"/>
  <c r="W61" i="36"/>
  <c r="R61" i="36" s="1"/>
  <c r="J61" i="36" s="1"/>
  <c r="W63" i="36"/>
  <c r="R63" i="36" s="1"/>
  <c r="J63" i="36" s="1"/>
  <c r="P7" i="36"/>
  <c r="R7" i="36" l="1"/>
  <c r="I48" i="18"/>
  <c r="I49" i="18" s="1"/>
  <c r="E15" i="39" l="1"/>
  <c r="F15" i="39"/>
  <c r="G15" i="39"/>
  <c r="H15" i="39" l="1"/>
  <c r="I15" i="39"/>
  <c r="I59" i="15"/>
  <c r="I58" i="15"/>
  <c r="I56" i="15"/>
  <c r="I53" i="15"/>
  <c r="I52" i="15"/>
  <c r="I51" i="15"/>
  <c r="I49" i="15"/>
  <c r="I46" i="15"/>
  <c r="I45" i="15"/>
  <c r="I44" i="15"/>
  <c r="I42" i="15"/>
  <c r="I39" i="15"/>
  <c r="I38" i="15"/>
  <c r="I37" i="15"/>
  <c r="I35" i="15"/>
  <c r="I32" i="15"/>
  <c r="I31" i="15"/>
  <c r="I30" i="15"/>
  <c r="I28" i="15"/>
  <c r="I25" i="15"/>
  <c r="I24" i="15"/>
  <c r="I21" i="15"/>
  <c r="I60" i="15" l="1"/>
  <c r="I25" i="18" s="1"/>
  <c r="F13" i="34"/>
  <c r="I16" i="15" l="1"/>
  <c r="B24" i="8" l="1"/>
  <c r="Z7" i="36" l="1"/>
  <c r="J9" i="36" l="1"/>
  <c r="E3" i="36"/>
  <c r="W7" i="36" l="1"/>
  <c r="F4" i="33" l="1"/>
  <c r="E4" i="33"/>
  <c r="I27" i="18" s="1"/>
  <c r="D4" i="33"/>
  <c r="F4" i="32"/>
  <c r="E4" i="32"/>
  <c r="I28" i="18" s="1"/>
  <c r="D4" i="32"/>
  <c r="H13" i="32"/>
  <c r="H14" i="32"/>
  <c r="H15" i="32"/>
  <c r="H16" i="32"/>
  <c r="H17" i="32"/>
  <c r="H18" i="32"/>
  <c r="H19" i="32"/>
  <c r="H20" i="32"/>
  <c r="H21" i="32"/>
  <c r="H22" i="32"/>
  <c r="H23" i="32"/>
  <c r="H24" i="32"/>
  <c r="H25" i="32"/>
  <c r="H26" i="32"/>
  <c r="H27" i="32"/>
  <c r="H28" i="32"/>
  <c r="H29" i="32"/>
  <c r="H30" i="32"/>
  <c r="H31" i="32"/>
  <c r="H32" i="32"/>
  <c r="H33" i="32"/>
  <c r="H34" i="32"/>
  <c r="H35" i="32"/>
  <c r="H36" i="32"/>
  <c r="H37" i="32"/>
  <c r="H38" i="32"/>
  <c r="H39" i="32"/>
  <c r="H40" i="32"/>
  <c r="H41" i="32"/>
  <c r="H42" i="32"/>
  <c r="H43" i="32"/>
  <c r="H44" i="32"/>
  <c r="H45" i="32"/>
  <c r="H46" i="32"/>
  <c r="H47" i="32"/>
  <c r="H48" i="32"/>
  <c r="H49" i="32"/>
  <c r="H50" i="32"/>
  <c r="H51" i="32"/>
  <c r="H52" i="32"/>
  <c r="H53" i="32"/>
  <c r="H54" i="32"/>
  <c r="H55" i="32"/>
  <c r="H56" i="32"/>
  <c r="H57" i="32"/>
  <c r="H58" i="32"/>
  <c r="H59" i="32"/>
  <c r="H60" i="32"/>
  <c r="H61" i="32"/>
  <c r="H62" i="32"/>
  <c r="H63" i="32"/>
  <c r="H64" i="32"/>
  <c r="H65" i="32"/>
  <c r="H66" i="32"/>
  <c r="H67" i="32"/>
  <c r="H68" i="32"/>
  <c r="H69" i="32"/>
  <c r="H70" i="32"/>
  <c r="H71" i="32"/>
  <c r="H72" i="32"/>
  <c r="H73" i="32"/>
  <c r="H74" i="32"/>
  <c r="H75" i="32"/>
  <c r="H76" i="32"/>
  <c r="H77" i="32"/>
  <c r="H78" i="32"/>
  <c r="H79" i="32"/>
  <c r="H80" i="32"/>
  <c r="H81" i="32"/>
  <c r="H82" i="32"/>
  <c r="H83" i="32"/>
  <c r="H84" i="32"/>
  <c r="H85" i="32"/>
  <c r="H86" i="32"/>
  <c r="H87" i="32"/>
  <c r="H88" i="32"/>
  <c r="H89" i="32"/>
  <c r="H90" i="32"/>
  <c r="H91" i="32"/>
  <c r="H92" i="32"/>
  <c r="H93" i="32"/>
  <c r="H94" i="32"/>
  <c r="H95" i="32"/>
  <c r="H96" i="32"/>
  <c r="H97" i="32"/>
  <c r="H98" i="32"/>
  <c r="H99" i="32"/>
  <c r="H100" i="32"/>
  <c r="H101" i="32"/>
  <c r="H102" i="32"/>
  <c r="H103" i="32"/>
  <c r="H104" i="32"/>
  <c r="H105" i="32"/>
  <c r="H106" i="32"/>
  <c r="H107" i="32"/>
  <c r="H108" i="32"/>
  <c r="H109" i="32"/>
  <c r="H110" i="32"/>
  <c r="H111" i="32"/>
  <c r="H112" i="32"/>
  <c r="H113" i="32"/>
  <c r="H114" i="32"/>
  <c r="H115" i="32"/>
  <c r="H116" i="32"/>
  <c r="H17" i="33"/>
  <c r="H18" i="33"/>
  <c r="H19" i="33"/>
  <c r="H20" i="33"/>
  <c r="H21" i="33"/>
  <c r="H22" i="33"/>
  <c r="H23" i="33"/>
  <c r="H24" i="33"/>
  <c r="H25" i="33"/>
  <c r="H26" i="33"/>
  <c r="H27" i="33"/>
  <c r="H28" i="33"/>
  <c r="H29" i="33"/>
  <c r="H30" i="33"/>
  <c r="H31" i="33"/>
  <c r="H32" i="33"/>
  <c r="H33" i="33"/>
  <c r="H34" i="33"/>
  <c r="H35" i="33"/>
  <c r="H36" i="33"/>
  <c r="H37" i="33"/>
  <c r="H38" i="33"/>
  <c r="H39" i="33"/>
  <c r="H40" i="33"/>
  <c r="H41" i="33"/>
  <c r="H42" i="33"/>
  <c r="H43" i="33"/>
  <c r="H44" i="33"/>
  <c r="H45" i="33"/>
  <c r="H46" i="33"/>
  <c r="H47" i="33"/>
  <c r="H48" i="33"/>
  <c r="H49" i="33"/>
  <c r="H50" i="33"/>
  <c r="H51" i="33"/>
  <c r="H52" i="33"/>
  <c r="H53" i="33"/>
  <c r="H54" i="33"/>
  <c r="H55" i="33"/>
  <c r="H56" i="33"/>
  <c r="H57" i="33"/>
  <c r="H58" i="33"/>
  <c r="H59" i="33"/>
  <c r="H60" i="33"/>
  <c r="H61" i="33"/>
  <c r="H62" i="33"/>
  <c r="H63" i="33"/>
  <c r="H64" i="33"/>
  <c r="H65" i="33"/>
  <c r="H66" i="33"/>
  <c r="H67" i="33"/>
  <c r="H68" i="33"/>
  <c r="H69" i="33"/>
  <c r="H70" i="33"/>
  <c r="H71" i="33"/>
  <c r="H72" i="33"/>
  <c r="H73" i="33"/>
  <c r="H74" i="33"/>
  <c r="H75" i="33"/>
  <c r="H76" i="33"/>
  <c r="H77" i="33"/>
  <c r="H78" i="33"/>
  <c r="H79" i="33"/>
  <c r="H80" i="33"/>
  <c r="H81" i="33"/>
  <c r="H82" i="33"/>
  <c r="H83" i="33"/>
  <c r="H84" i="33"/>
  <c r="H85" i="33"/>
  <c r="H86" i="33"/>
  <c r="H87" i="33"/>
  <c r="H88" i="33"/>
  <c r="H89" i="33"/>
  <c r="H90" i="33"/>
  <c r="H91" i="33"/>
  <c r="H92" i="33"/>
  <c r="H93" i="33"/>
  <c r="H94" i="33"/>
  <c r="H95" i="33"/>
  <c r="H96" i="33"/>
  <c r="H97" i="33"/>
  <c r="H98" i="33"/>
  <c r="H99" i="33"/>
  <c r="H100" i="33"/>
  <c r="H101" i="33"/>
  <c r="H102" i="33"/>
  <c r="H103" i="33"/>
  <c r="H104" i="33"/>
  <c r="H105" i="33"/>
  <c r="H106" i="33"/>
  <c r="H107" i="33"/>
  <c r="H108" i="33"/>
  <c r="H109" i="33"/>
  <c r="H110" i="33"/>
  <c r="H111" i="33"/>
  <c r="H112" i="33"/>
  <c r="H113" i="33"/>
  <c r="H114" i="33"/>
  <c r="H115" i="33"/>
  <c r="H116" i="33"/>
  <c r="H117" i="33"/>
  <c r="H118" i="33"/>
  <c r="H119" i="33"/>
  <c r="H120" i="33"/>
  <c r="H121" i="33"/>
  <c r="H122" i="33"/>
  <c r="H123" i="33"/>
  <c r="H124" i="33"/>
  <c r="H125" i="33"/>
  <c r="H126" i="33"/>
  <c r="H127" i="33"/>
  <c r="H128" i="33"/>
  <c r="H129" i="33"/>
  <c r="G13" i="34"/>
  <c r="E13" i="34"/>
  <c r="I26" i="18" s="1"/>
  <c r="D13" i="34"/>
  <c r="I43" i="34"/>
  <c r="I44" i="34"/>
  <c r="I45" i="34"/>
  <c r="I46" i="34"/>
  <c r="I47" i="34"/>
  <c r="I48" i="34"/>
  <c r="I49" i="34"/>
  <c r="I50" i="34"/>
  <c r="I51" i="34"/>
  <c r="I52" i="34"/>
  <c r="I53" i="34"/>
  <c r="I54" i="34"/>
  <c r="I55" i="34"/>
  <c r="I56" i="34"/>
  <c r="I57" i="34"/>
  <c r="I58" i="34"/>
  <c r="I59" i="34"/>
  <c r="I60" i="34"/>
  <c r="I61" i="34"/>
  <c r="I62" i="34"/>
  <c r="I63" i="34"/>
  <c r="I64" i="34"/>
  <c r="I65" i="34"/>
  <c r="I66" i="34"/>
  <c r="I67" i="34"/>
  <c r="I68" i="34"/>
  <c r="I69" i="34"/>
  <c r="I70" i="34"/>
  <c r="I71" i="34"/>
  <c r="I72" i="34"/>
  <c r="I73" i="34"/>
  <c r="I74" i="34"/>
  <c r="I75" i="34"/>
  <c r="I76" i="34"/>
  <c r="I77" i="34"/>
  <c r="I78" i="34"/>
  <c r="I79" i="34"/>
  <c r="I80" i="34"/>
  <c r="I81" i="34"/>
  <c r="I82" i="34"/>
  <c r="I83" i="34"/>
  <c r="I84" i="34"/>
  <c r="I85" i="34"/>
  <c r="I86" i="34"/>
  <c r="I87" i="34"/>
  <c r="I88" i="34"/>
  <c r="I89" i="34"/>
  <c r="I90" i="34"/>
  <c r="I91" i="34"/>
  <c r="I92" i="34"/>
  <c r="I93" i="34"/>
  <c r="I94" i="34"/>
  <c r="I95" i="34"/>
  <c r="I96" i="34"/>
  <c r="I97" i="34"/>
  <c r="I98" i="34"/>
  <c r="I99" i="34"/>
  <c r="I100" i="34"/>
  <c r="I101" i="34"/>
  <c r="I102" i="34"/>
  <c r="I103" i="34"/>
  <c r="I104" i="34"/>
  <c r="I105" i="34"/>
  <c r="I106" i="34"/>
  <c r="I107" i="34"/>
  <c r="I108" i="34"/>
  <c r="I109" i="34"/>
  <c r="I110" i="34"/>
  <c r="I111" i="34"/>
  <c r="I112" i="34"/>
  <c r="I113" i="34"/>
  <c r="I114" i="34"/>
  <c r="I115" i="34"/>
  <c r="I116" i="34"/>
  <c r="I117" i="34"/>
  <c r="I118" i="34"/>
  <c r="I119" i="34"/>
  <c r="I120" i="34"/>
  <c r="I121" i="34"/>
  <c r="I122" i="34"/>
  <c r="I123" i="34"/>
  <c r="I124" i="34"/>
  <c r="I125" i="34"/>
  <c r="I126" i="34"/>
  <c r="I127" i="34"/>
  <c r="I128" i="34"/>
  <c r="I129" i="34"/>
  <c r="I130" i="34"/>
  <c r="I131" i="34"/>
  <c r="I132" i="34"/>
  <c r="I133" i="34"/>
  <c r="I134" i="34"/>
  <c r="I135" i="34"/>
  <c r="I136" i="34"/>
  <c r="I137" i="34"/>
  <c r="I138" i="34"/>
  <c r="I139" i="34"/>
  <c r="I140" i="34"/>
  <c r="I141" i="34"/>
  <c r="I142" i="34"/>
  <c r="I143" i="34"/>
  <c r="I144" i="34"/>
  <c r="E4" i="34" l="1"/>
  <c r="E14" i="34"/>
  <c r="E5" i="33"/>
  <c r="E5" i="32"/>
  <c r="H156" i="32"/>
  <c r="H155" i="32"/>
  <c r="H154" i="32"/>
  <c r="H153" i="32"/>
  <c r="H152" i="32"/>
  <c r="H151" i="32"/>
  <c r="H150" i="32"/>
  <c r="H149" i="32"/>
  <c r="H148" i="32"/>
  <c r="H147" i="32"/>
  <c r="H146" i="32"/>
  <c r="H145" i="32"/>
  <c r="H144" i="32"/>
  <c r="H143" i="32"/>
  <c r="H142" i="32"/>
  <c r="H141" i="32"/>
  <c r="H140" i="32"/>
  <c r="H139" i="32"/>
  <c r="H138" i="32"/>
  <c r="H137" i="32"/>
  <c r="H136" i="32"/>
  <c r="H135" i="32"/>
  <c r="H134" i="32"/>
  <c r="H133" i="32"/>
  <c r="H132" i="32"/>
  <c r="H131" i="32"/>
  <c r="H130" i="32"/>
  <c r="H129" i="32"/>
  <c r="H128" i="32"/>
  <c r="H127" i="32"/>
  <c r="H126" i="32"/>
  <c r="H125" i="32"/>
  <c r="H124" i="32"/>
  <c r="H123" i="32"/>
  <c r="H122" i="32"/>
  <c r="H121" i="32"/>
  <c r="H120" i="32"/>
  <c r="H119" i="32"/>
  <c r="H118" i="32"/>
  <c r="H117" i="32"/>
  <c r="H12" i="32"/>
  <c r="H11" i="32"/>
  <c r="H10" i="32"/>
  <c r="H9" i="32"/>
  <c r="H8" i="32"/>
  <c r="H7" i="32"/>
  <c r="H156" i="33"/>
  <c r="H155" i="33"/>
  <c r="H154" i="33"/>
  <c r="H153" i="33"/>
  <c r="H152" i="33"/>
  <c r="H151" i="33"/>
  <c r="H150" i="33"/>
  <c r="H149" i="33"/>
  <c r="H148" i="33"/>
  <c r="H147" i="33"/>
  <c r="H146" i="33"/>
  <c r="H145" i="33"/>
  <c r="H144" i="33"/>
  <c r="H143" i="33"/>
  <c r="H142" i="33"/>
  <c r="H141" i="33"/>
  <c r="H140" i="33"/>
  <c r="H139" i="33"/>
  <c r="H138" i="33"/>
  <c r="H137" i="33"/>
  <c r="H136" i="33"/>
  <c r="H135" i="33"/>
  <c r="H134" i="33"/>
  <c r="H133" i="33"/>
  <c r="H132" i="33"/>
  <c r="H131" i="33"/>
  <c r="H130" i="33"/>
  <c r="H16" i="33"/>
  <c r="H15" i="33"/>
  <c r="H14" i="33"/>
  <c r="H13" i="33"/>
  <c r="H12" i="33"/>
  <c r="H11" i="33"/>
  <c r="H10" i="33"/>
  <c r="H9" i="33"/>
  <c r="H8" i="33"/>
  <c r="I165" i="34"/>
  <c r="I164" i="34"/>
  <c r="I163" i="34"/>
  <c r="I162" i="34"/>
  <c r="I161" i="34"/>
  <c r="I160" i="34"/>
  <c r="I159" i="34"/>
  <c r="I158" i="34"/>
  <c r="I157" i="34"/>
  <c r="I156" i="34"/>
  <c r="I155" i="34"/>
  <c r="I154" i="34"/>
  <c r="I153" i="34"/>
  <c r="I152" i="34"/>
  <c r="I151" i="34"/>
  <c r="I150" i="34"/>
  <c r="I149" i="34"/>
  <c r="I148" i="34"/>
  <c r="I147" i="34"/>
  <c r="I146" i="34"/>
  <c r="I145" i="34"/>
  <c r="I42" i="34"/>
  <c r="I41" i="34"/>
  <c r="I40" i="34"/>
  <c r="I39" i="34"/>
  <c r="I38" i="34"/>
  <c r="I37" i="34"/>
  <c r="I36" i="34"/>
  <c r="I35" i="34"/>
  <c r="I34" i="34"/>
  <c r="I33" i="34"/>
  <c r="I32" i="34"/>
  <c r="I31" i="34"/>
  <c r="I30" i="34"/>
  <c r="I29" i="34"/>
  <c r="I28" i="34"/>
  <c r="I27" i="34"/>
  <c r="I26" i="34"/>
  <c r="I25" i="34"/>
  <c r="I24" i="34"/>
  <c r="I23" i="34"/>
  <c r="I22" i="34"/>
  <c r="I21" i="34"/>
  <c r="I20" i="34"/>
  <c r="I19" i="34"/>
  <c r="I18" i="34"/>
  <c r="I17" i="34"/>
  <c r="H4" i="32" l="1"/>
  <c r="G4" i="32"/>
  <c r="H7" i="33"/>
  <c r="H4" i="33" s="1"/>
  <c r="G4" i="33"/>
  <c r="H13" i="34"/>
  <c r="I16" i="34"/>
  <c r="I13" i="34" l="1"/>
  <c r="F13" i="15" l="1"/>
  <c r="F12" i="15"/>
  <c r="F11" i="15"/>
  <c r="F10" i="15"/>
  <c r="F9" i="15"/>
  <c r="F8" i="15" l="1"/>
  <c r="D14" i="15"/>
  <c r="O13" i="15"/>
  <c r="O11" i="15"/>
  <c r="O8" i="15"/>
  <c r="O10" i="15"/>
  <c r="O12" i="15"/>
  <c r="G14" i="15" l="1"/>
  <c r="F14" i="15"/>
  <c r="J14" i="15"/>
  <c r="O9" i="15" l="1"/>
  <c r="O14" i="15" s="1"/>
  <c r="R14" i="15" s="1"/>
  <c r="S14" i="15" s="1"/>
  <c r="D10" i="30" l="1"/>
  <c r="I60" i="18" s="1"/>
  <c r="L15" i="39" s="1"/>
  <c r="E15" i="30"/>
  <c r="F6" i="27"/>
  <c r="F5" i="27"/>
  <c r="F19" i="8"/>
  <c r="E8" i="27"/>
  <c r="I17" i="18" s="1"/>
  <c r="B62" i="15"/>
  <c r="B17" i="4"/>
  <c r="F5" i="8"/>
  <c r="F6" i="8"/>
  <c r="F7" i="8"/>
  <c r="F8" i="8"/>
  <c r="F9" i="8"/>
  <c r="F10" i="8"/>
  <c r="F11" i="8"/>
  <c r="F12" i="8"/>
  <c r="F13" i="8"/>
  <c r="F14" i="8"/>
  <c r="F15" i="8"/>
  <c r="F16" i="8"/>
  <c r="F17" i="8"/>
  <c r="F18" i="8"/>
  <c r="F20" i="8"/>
  <c r="F21" i="8"/>
  <c r="F22" i="8"/>
  <c r="F23" i="8"/>
  <c r="F24" i="8"/>
  <c r="G5" i="8"/>
  <c r="G6" i="8"/>
  <c r="G7" i="8"/>
  <c r="G8" i="8"/>
  <c r="G9" i="8"/>
  <c r="G10" i="8"/>
  <c r="G11" i="8"/>
  <c r="G12" i="8"/>
  <c r="G13" i="8"/>
  <c r="G14" i="8"/>
  <c r="G15" i="8"/>
  <c r="G16" i="8"/>
  <c r="G17" i="8"/>
  <c r="G18" i="8"/>
  <c r="G19" i="8"/>
  <c r="G20" i="8"/>
  <c r="G21" i="8"/>
  <c r="G22" i="8"/>
  <c r="G23" i="8"/>
  <c r="G24" i="8"/>
  <c r="J25" i="8"/>
  <c r="I25" i="8"/>
  <c r="D25" i="8"/>
  <c r="C25" i="8"/>
  <c r="B23" i="8"/>
  <c r="B22" i="8" s="1"/>
  <c r="B21" i="8" s="1"/>
  <c r="B20" i="8" s="1"/>
  <c r="B19" i="8" s="1"/>
  <c r="B18" i="8" s="1"/>
  <c r="B17" i="8" s="1"/>
  <c r="B16" i="8" s="1"/>
  <c r="B15" i="8" s="1"/>
  <c r="B14" i="8" s="1"/>
  <c r="B13" i="8" s="1"/>
  <c r="B12" i="8" s="1"/>
  <c r="B11" i="8" s="1"/>
  <c r="B10" i="8" s="1"/>
  <c r="B9" i="8" s="1"/>
  <c r="B8" i="8" s="1"/>
  <c r="B7" i="8" s="1"/>
  <c r="B6" i="8" s="1"/>
  <c r="B5" i="8" s="1"/>
  <c r="F8" i="27" l="1"/>
  <c r="J17" i="18" s="1"/>
  <c r="I16" i="18"/>
  <c r="F25" i="8"/>
  <c r="G25" i="8"/>
  <c r="J30" i="18" l="1"/>
  <c r="J16" i="18"/>
  <c r="I14" i="18" s="1"/>
  <c r="J7" i="36"/>
  <c r="I73" i="18" s="1"/>
  <c r="D15" i="39" l="1"/>
  <c r="I72" i="18"/>
  <c r="I12" i="18" s="1"/>
  <c r="O15" i="39" l="1"/>
  <c r="C15"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612c</author>
  </authors>
  <commentList>
    <comment ref="R14" authorId="0" shapeId="0" xr:uid="{00000000-0006-0000-0800-000001000000}">
      <text>
        <r>
          <rPr>
            <b/>
            <sz val="9"/>
            <color indexed="81"/>
            <rFont val="Segoe UI"/>
            <family val="2"/>
          </rPr>
          <t>Bundesnetzagentur - Beispiele:</t>
        </r>
        <r>
          <rPr>
            <sz val="9"/>
            <color indexed="81"/>
            <rFont val="Segoe UI"/>
            <family val="2"/>
          </rPr>
          <t xml:space="preserve">
- €/a
- €/kW
- €/Stück
- ct/kWh</t>
        </r>
      </text>
    </comment>
    <comment ref="W14" authorId="0" shapeId="0" xr:uid="{00000000-0006-0000-0800-000002000000}">
      <text>
        <r>
          <rPr>
            <b/>
            <sz val="9"/>
            <color indexed="81"/>
            <rFont val="Segoe UI"/>
            <family val="2"/>
          </rPr>
          <t>Bundesnetzagentur - Beispiele:</t>
        </r>
        <r>
          <rPr>
            <sz val="9"/>
            <color indexed="81"/>
            <rFont val="Segoe UI"/>
            <family val="2"/>
          </rPr>
          <t xml:space="preserve">
- €/a
- €/kW
- €/Stück
- ct/kWh</t>
        </r>
      </text>
    </comment>
    <comment ref="AB14" authorId="0" shapeId="0" xr:uid="{00000000-0006-0000-0800-000003000000}">
      <text>
        <r>
          <rPr>
            <b/>
            <sz val="9"/>
            <color indexed="81"/>
            <rFont val="Segoe UI"/>
            <family val="2"/>
          </rPr>
          <t>Bundesnetzagentur - Beispiele:</t>
        </r>
        <r>
          <rPr>
            <sz val="9"/>
            <color indexed="81"/>
            <rFont val="Segoe UI"/>
            <family val="2"/>
          </rPr>
          <t xml:space="preserve">
- €/a
- €/kW
- €/Stück
- ct/kWh</t>
        </r>
      </text>
    </comment>
    <comment ref="AG14" authorId="0" shapeId="0" xr:uid="{00000000-0006-0000-0800-000004000000}">
      <text>
        <r>
          <rPr>
            <b/>
            <sz val="9"/>
            <color indexed="81"/>
            <rFont val="Segoe UI"/>
            <family val="2"/>
          </rPr>
          <t>Bundesnetzagentur - Beispiele:</t>
        </r>
        <r>
          <rPr>
            <sz val="9"/>
            <color indexed="81"/>
            <rFont val="Segoe UI"/>
            <family val="2"/>
          </rPr>
          <t xml:space="preserve">
- €/a
- €/kW
- €/Stück
- ct/kWh</t>
        </r>
      </text>
    </comment>
    <comment ref="AL14" authorId="0" shapeId="0" xr:uid="{00000000-0006-0000-0800-000005000000}">
      <text>
        <r>
          <rPr>
            <b/>
            <sz val="9"/>
            <color indexed="81"/>
            <rFont val="Segoe UI"/>
            <family val="2"/>
          </rPr>
          <t>Bundesnetzagentur - Beispiele:</t>
        </r>
        <r>
          <rPr>
            <sz val="9"/>
            <color indexed="81"/>
            <rFont val="Segoe UI"/>
            <family val="2"/>
          </rPr>
          <t xml:space="preserve">
- €/a
- €/kW
- €/Stück
- ct/kWh</t>
        </r>
      </text>
    </comment>
  </commentList>
</comments>
</file>

<file path=xl/sharedStrings.xml><?xml version="1.0" encoding="utf-8"?>
<sst xmlns="http://schemas.openxmlformats.org/spreadsheetml/2006/main" count="1457" uniqueCount="710">
  <si>
    <t>Anlage: Volatile Kosten</t>
  </si>
  <si>
    <r>
      <t xml:space="preserve">Abgabedatum:
</t>
    </r>
    <r>
      <rPr>
        <sz val="11"/>
        <rFont val="Arial"/>
        <family val="2"/>
      </rPr>
      <t>Das Datum, an dem der Erhebungsbogen an die Bundesnetzagentur übermittelt wurde.</t>
    </r>
    <r>
      <rPr>
        <b/>
        <sz val="11"/>
        <rFont val="Arial"/>
        <family val="2"/>
      </rPr>
      <t/>
    </r>
  </si>
  <si>
    <r>
      <t xml:space="preserve">Firma des Stromnetzbetreibers:
</t>
    </r>
    <r>
      <rPr>
        <sz val="11"/>
        <rFont val="Arial"/>
        <family val="2"/>
      </rPr>
      <t>Ist der aktuelle im Handelsregister eingetragene Name des Stromnetzbetreibers.</t>
    </r>
  </si>
  <si>
    <r>
      <t xml:space="preserve">Rechtsform:
</t>
    </r>
    <r>
      <rPr>
        <sz val="11"/>
        <rFont val="Arial"/>
        <family val="2"/>
      </rPr>
      <t>Die Rechtsform ist aus dem Klappmenü auszuwählen.</t>
    </r>
  </si>
  <si>
    <r>
      <t xml:space="preserve">Verfahren:
</t>
    </r>
    <r>
      <rPr>
        <sz val="11"/>
        <rFont val="Arial"/>
        <family val="2"/>
      </rPr>
      <t>Das Verfahren (Regelverfahren ÜNB, Regelverfahren VNB, Vereinfachtes Verfahren) des Netzbetreibers ist anzugeben.</t>
    </r>
  </si>
  <si>
    <r>
      <t xml:space="preserve">Verbraucherpreisgesamtindex:
</t>
    </r>
    <r>
      <rPr>
        <sz val="11"/>
        <rFont val="Arial"/>
        <family val="2"/>
      </rPr>
      <t>Vom Statistischen Bundesamt veröffentlichter Verbraucherpreisgesamtindex des vorletzten Kalenderjahres vor dem Jahr, für das die Erlösobergrenze gilt (gemäß § 8 ARegV).</t>
    </r>
  </si>
  <si>
    <t>Basisjahr</t>
  </si>
  <si>
    <t>Sonstiges</t>
  </si>
  <si>
    <t>Beeinflussbarer Kostenanteil</t>
  </si>
  <si>
    <t>Netznummer:</t>
  </si>
  <si>
    <r>
      <t xml:space="preserve">Betriebsnummer:
</t>
    </r>
    <r>
      <rPr>
        <sz val="11"/>
        <rFont val="Arial"/>
        <family val="2"/>
      </rPr>
      <t>Hier ist die von der Bundesnetzagentur dem Stromnetzbetreiber zugewiesene aktuell gültige Betriebsnummer einzutragen.</t>
    </r>
  </si>
  <si>
    <r>
      <t>EO</t>
    </r>
    <r>
      <rPr>
        <b/>
        <vertAlign val="subscript"/>
        <sz val="10"/>
        <rFont val="Arial"/>
        <family val="2"/>
      </rPr>
      <t xml:space="preserve">t </t>
    </r>
    <r>
      <rPr>
        <b/>
        <sz val="10"/>
        <rFont val="Arial"/>
        <family val="2"/>
      </rPr>
      <t>=</t>
    </r>
  </si>
  <si>
    <r>
      <t>KA</t>
    </r>
    <r>
      <rPr>
        <b/>
        <vertAlign val="subscript"/>
        <sz val="10"/>
        <rFont val="Arial"/>
        <family val="2"/>
      </rPr>
      <t>dnb,t</t>
    </r>
  </si>
  <si>
    <r>
      <t>- PF</t>
    </r>
    <r>
      <rPr>
        <b/>
        <vertAlign val="subscript"/>
        <sz val="10"/>
        <rFont val="Arial"/>
        <family val="2"/>
      </rPr>
      <t>t</t>
    </r>
    <r>
      <rPr>
        <b/>
        <sz val="10"/>
        <rFont val="Arial"/>
        <family val="2"/>
      </rPr>
      <t>)</t>
    </r>
  </si>
  <si>
    <r>
      <t>+ Q</t>
    </r>
    <r>
      <rPr>
        <b/>
        <vertAlign val="subscript"/>
        <sz val="10"/>
        <rFont val="Arial"/>
        <family val="2"/>
      </rPr>
      <t>t</t>
    </r>
  </si>
  <si>
    <r>
      <t>+ NZH</t>
    </r>
    <r>
      <rPr>
        <b/>
        <vertAlign val="subscript"/>
        <sz val="10"/>
        <rFont val="Arial"/>
        <family val="2"/>
      </rPr>
      <t>t</t>
    </r>
  </si>
  <si>
    <r>
      <t>+ So</t>
    </r>
    <r>
      <rPr>
        <b/>
        <vertAlign val="subscript"/>
        <sz val="10"/>
        <rFont val="Arial"/>
        <family val="2"/>
      </rPr>
      <t>t</t>
    </r>
  </si>
  <si>
    <t>D. Netzübergänge gemäß §26 Abs. 2 ARegV</t>
  </si>
  <si>
    <t>Die Zellen des Erhebungsbogens sind farblich markiert:</t>
  </si>
  <si>
    <t>Eingabe erwartet</t>
  </si>
  <si>
    <t xml:space="preserve">A. Allgemeine Informationen - Stromnetzbetreiber </t>
  </si>
  <si>
    <t>A. Allgemeine Informationen</t>
  </si>
  <si>
    <t>Allgemeine Hinweise zum Bogen</t>
  </si>
  <si>
    <r>
      <t xml:space="preserve">Restwert Netzanschlusskostenbeitrag [EURO]:
</t>
    </r>
    <r>
      <rPr>
        <sz val="11"/>
        <rFont val="Arial"/>
        <family val="2"/>
      </rPr>
      <t>Restwert der Netzanschlusskostenbeiträge im entsprechenden Jahr.</t>
    </r>
  </si>
  <si>
    <r>
      <t xml:space="preserve">Netzentgelte der vorgel. Netz- oder Umspannebene: Leistungspreis [EURO/kW] des Jahres 20xx:
</t>
    </r>
    <r>
      <rPr>
        <sz val="11"/>
        <rFont val="Arial"/>
        <family val="2"/>
      </rPr>
      <t>In der Regel Leistungspreis größer Knickpunkt der vorgelagerten Netz- oder Umspannebene.</t>
    </r>
  </si>
  <si>
    <r>
      <t xml:space="preserve">Netzentgelte der vorgel. Netz- oder Umspannebene: Arbeitspreis [Cent/kWh] des Jahres 20xx:
</t>
    </r>
    <r>
      <rPr>
        <sz val="11"/>
        <rFont val="Arial"/>
        <family val="2"/>
      </rPr>
      <t>In der Regel Arbeitspreis größer Knickpunkt der vorgelagerten Netz- oder Umspannebene.</t>
    </r>
  </si>
  <si>
    <r>
      <t xml:space="preserve">Gebuchter Jahresaufwand für vermiedene Netzentgelte gem. handelsrechtlichem Jahresabschluss des Jahres 20xx:
</t>
    </r>
    <r>
      <rPr>
        <sz val="11"/>
        <rFont val="Arial"/>
        <family val="2"/>
      </rPr>
      <t>Aufwand gemäß testiertem Jahresabschluss.</t>
    </r>
  </si>
  <si>
    <r>
      <t xml:space="preserve">Zugang Baukostenzuschuss [EURO]:
</t>
    </r>
    <r>
      <rPr>
        <sz val="11"/>
        <rFont val="Arial"/>
        <family val="2"/>
      </rPr>
      <t>Zugänge an Baukostenzuschüssen im entsprechenden Jahr.</t>
    </r>
  </si>
  <si>
    <r>
      <t xml:space="preserve">Zugang Netzanschlusskostenbeitrag [EURO]:
</t>
    </r>
    <r>
      <rPr>
        <sz val="11"/>
        <rFont val="Arial"/>
        <family val="2"/>
      </rPr>
      <t>Zugänge an Netzanschlusskostenbeiträgen im entsprechenden Jahr.</t>
    </r>
  </si>
  <si>
    <r>
      <t xml:space="preserve">Restwert Baukostenzuschuss [EURO]:
</t>
    </r>
    <r>
      <rPr>
        <sz val="11"/>
        <rFont val="Arial"/>
        <family val="2"/>
      </rPr>
      <t>Restwert der Baukostenzuschüsse im entsprechenden Jahr.</t>
    </r>
  </si>
  <si>
    <t>C. Erlösobergrenze</t>
  </si>
  <si>
    <t xml:space="preserve">Jahr </t>
  </si>
  <si>
    <t>Erlösobergrenze</t>
  </si>
  <si>
    <t>Datum des Netzübergangs</t>
  </si>
  <si>
    <r>
      <t xml:space="preserve">Meldung für das Jahr:
</t>
    </r>
    <r>
      <rPr>
        <sz val="11"/>
        <rFont val="Arial"/>
        <family val="2"/>
      </rPr>
      <t>Als Meldejahr ist das anzupassende EOG-Jahr einzutragen.</t>
    </r>
  </si>
  <si>
    <t>Anlage Volatile Kosten</t>
  </si>
  <si>
    <t>Kosten</t>
  </si>
  <si>
    <t>Erlöse</t>
  </si>
  <si>
    <t>Verfahren:</t>
  </si>
  <si>
    <t>Meldung für das Jahr:</t>
  </si>
  <si>
    <t>Gab es Netzübergänge gemäß §26 Abs. 2 ARegV ?</t>
  </si>
  <si>
    <r>
      <t>RP</t>
    </r>
    <r>
      <rPr>
        <b/>
        <vertAlign val="subscript"/>
        <sz val="11"/>
        <rFont val="Arial"/>
        <family val="2"/>
      </rPr>
      <t>t</t>
    </r>
  </si>
  <si>
    <t>-</t>
  </si>
  <si>
    <t>[kWh]</t>
  </si>
  <si>
    <t>Anlage 2-1: Gesetzliche Abnahme- und Vergütungspflichten</t>
  </si>
  <si>
    <t>Gesetzliche Abnahme- und Vergütungspflichten gemäß EEG</t>
  </si>
  <si>
    <t>Gesetzliche Abnahme- und Vergütungspflichten gemäß KWKG</t>
  </si>
  <si>
    <r>
      <t>Genereller sektoraler Produktivitätsfaktor nach § 9 ARegV 
[PF</t>
    </r>
    <r>
      <rPr>
        <vertAlign val="subscript"/>
        <sz val="10"/>
        <rFont val="Arial"/>
        <family val="2"/>
      </rPr>
      <t>t</t>
    </r>
    <r>
      <rPr>
        <sz val="10"/>
        <rFont val="Arial"/>
        <family val="2"/>
      </rPr>
      <t>]</t>
    </r>
  </si>
  <si>
    <t>Erhebungsbogen gemäß § 28 Nr. 1 ARegV</t>
  </si>
  <si>
    <r>
      <t xml:space="preserve">Entgelt des Jahres 20xx:
</t>
    </r>
    <r>
      <rPr>
        <sz val="11"/>
        <rFont val="Arial"/>
        <family val="2"/>
      </rPr>
      <t>Es sind die tatsächlichen Entgelte des vorgelagerten Netzbetreibers zugrunde zu legen. Prognostizierte Entgelte sind nicht zulässig.</t>
    </r>
  </si>
  <si>
    <r>
      <t xml:space="preserve">Plankosten (20xx):
</t>
    </r>
    <r>
      <rPr>
        <sz val="11"/>
        <rFont val="Arial"/>
        <family val="2"/>
      </rPr>
      <t>Die Ermittlung der Plankosten ergibt sich aus der Multiplikation der angesetzten Bezugsmengen mit den tatsächlichen Entgelten des vorgelagerten Netzbetreibers.</t>
    </r>
  </si>
  <si>
    <r>
      <t xml:space="preserve">Aktenzeichen [BK4-JJ-XXX]:
</t>
    </r>
    <r>
      <rPr>
        <sz val="11"/>
        <rFont val="Arial"/>
        <family val="2"/>
      </rPr>
      <t xml:space="preserve">Angabe des erhaltenen Aktenzeichens der Bundesnetzagentur für das genehmigte Projekt. </t>
    </r>
  </si>
  <si>
    <t>Bitte beachten Sie auch den auf der Internetseite der Bundesnetzagentur veröffentlichten Leitfaden zur Anpassung der Erlösobergrenze.</t>
  </si>
  <si>
    <r>
      <t xml:space="preserve">Gab es Netzübergänge gemäß §26 Abs. 2 ARegV ?
</t>
    </r>
    <r>
      <rPr>
        <sz val="11"/>
        <rFont val="Arial"/>
        <family val="2"/>
      </rPr>
      <t>Diese Frage ist mit "ja" zu beantworten, falls es Netzübergänge gemäß §26 Abs. 2 ARegV gab.</t>
    </r>
  </si>
  <si>
    <t>Netz-/Umspannebene,
in die eingespeist wird</t>
  </si>
  <si>
    <t>Abgabedatum:</t>
  </si>
  <si>
    <t>Firma des Stromnetzbetreibers:</t>
  </si>
  <si>
    <t>bitte wählen</t>
  </si>
  <si>
    <t>Zelle</t>
  </si>
  <si>
    <t>Anmerkung</t>
  </si>
  <si>
    <t>Konzessionsabgaben</t>
  </si>
  <si>
    <t>Betriebssteuern</t>
  </si>
  <si>
    <t>Betriebs- und Personalratstätigkeit</t>
  </si>
  <si>
    <t>Jahr</t>
  </si>
  <si>
    <t>Anschlussebene</t>
  </si>
  <si>
    <t>Leistung</t>
  </si>
  <si>
    <t>Arbeit</t>
  </si>
  <si>
    <t>Summe</t>
  </si>
  <si>
    <t>Entgelt</t>
  </si>
  <si>
    <t>Besonderheiten zu den Erfassungsblättern sind hier detailliert zu erläutern.</t>
  </si>
  <si>
    <t>Tabellenblatt</t>
  </si>
  <si>
    <t>Erforderliche Inanspruchnahme vorgelagerter Netzebenen</t>
  </si>
  <si>
    <t>Gesetzliche Abnahme- und Vergütungspflichten</t>
  </si>
  <si>
    <r>
      <t xml:space="preserve">Bezugsmenge 20xx:
</t>
    </r>
    <r>
      <rPr>
        <sz val="11"/>
        <rFont val="Arial"/>
        <family val="2"/>
      </rPr>
      <t>Angabe der Plan-Bezugsmenge für das Meldejahr, die sich aus den zuletzt verfügbaren Ist-Mengen ableitet. Die Ist-Mengen können aufgrund gesicherter Erkenntnisse ergänzt werden. Der Mengenansatz ist im Erläuterungsblatt zu begründen.</t>
    </r>
  </si>
  <si>
    <t>In diesem Tabellenblatt können Sie Anmerkungen zu von Ihnen eingetragenen Werten unter Nennung des relevanten Tabellenblattes sowie der Zelle einfügen.</t>
  </si>
  <si>
    <t>Anlage 2-6</t>
  </si>
  <si>
    <t>Anlage 2-13</t>
  </si>
  <si>
    <t>Anlage 2-4</t>
  </si>
  <si>
    <t>Anlage 2-8</t>
  </si>
  <si>
    <t>USp. Höchst- / Hochspannung (HöS/HS)</t>
  </si>
  <si>
    <t>Hochspannung (HS)</t>
  </si>
  <si>
    <t>Mittelspannung (MS)</t>
  </si>
  <si>
    <t>Niederspannung (NS )</t>
  </si>
  <si>
    <t>USp. Hoch- / Mittelspannung (HS/MS)</t>
  </si>
  <si>
    <t>USp. Mittel- / Niederspannung (MS/NS)</t>
  </si>
  <si>
    <t>Keine Eingabe</t>
  </si>
  <si>
    <t>Hier sind Angaben zur Auflösung von Baukostenzuschuss und Netzanschlusskostenbeiträgen in Verbindung mit der StromNEV zu machen.</t>
  </si>
  <si>
    <t>Die Abfrage ermittelt die Plan-Kosten, die voraussichtlich aus der Inanspruchnahme des vorgelagerten Netzbetreibers entstehen.</t>
  </si>
  <si>
    <t>Bemerkung</t>
  </si>
  <si>
    <t>Anlage 2-1</t>
  </si>
  <si>
    <t>Betriebsnummer:</t>
  </si>
  <si>
    <r>
      <t xml:space="preserve">Netznummer:
</t>
    </r>
    <r>
      <rPr>
        <sz val="11"/>
        <rFont val="Arial"/>
        <family val="2"/>
      </rPr>
      <t>Hier ist die jeweilige von der Bundesnetzagentur zugeordnete Netznummer einzutragen.</t>
    </r>
  </si>
  <si>
    <t>Forschung und Entwicklung nach Maßgabe des § 25a ARegV</t>
  </si>
  <si>
    <t>Kosten oder Erlöse aus Maßnahmen eines Betreibers von Strom-versorgungsnetzen, die einer wirksamen Verfahrensregulierung unterliegen</t>
  </si>
  <si>
    <t>§ 4 ARegV</t>
  </si>
  <si>
    <t>Dauerhaft nicht beeinflussbare Kostenanteile</t>
  </si>
  <si>
    <t>Summe Kosten bzw. Erlöse</t>
  </si>
  <si>
    <t>D. Netzübergänge</t>
  </si>
  <si>
    <t>Ein weiterer Ansatz von dauerhaft nicht beeinflussbaren Kostenbestandteilen im Tabellenblatt "D. Netzübergänge" ist zu vermeiden. Schließlich ist im Tabellenblatt "D. Netzübergänge" der den anerkannten Kosten zu Grunde liegender Verlustenergiepreis in ct / kWh sowie die zu übertragende den anerkannten Kosten zu Grunde liegende Verlustenergiemenge in kWh (positives Vorzeichen bei Teilnetzübernahmen / negatives Vorzeichen bei Teilnetzabgaben) für das relevante Kalenderjahr einzutragen.</t>
  </si>
  <si>
    <t>§ 11 Abs. 3 ARegV</t>
  </si>
  <si>
    <t>Vorübergehend nicht beeinflussbare Kostenanteile</t>
  </si>
  <si>
    <t>Verteilungsfaktor für den Abbau der Ineffizienzen</t>
  </si>
  <si>
    <t>V</t>
  </si>
  <si>
    <t xml:space="preserve">§ 16 Abs. 2 ARegV </t>
  </si>
  <si>
    <t>§ 11 Abs. 4 ARegV</t>
  </si>
  <si>
    <t>Nicht abgebaute beeinflussbare Kostenanteile</t>
  </si>
  <si>
    <t>§ 8 ARegV</t>
  </si>
  <si>
    <t>§ 9 ARegV</t>
  </si>
  <si>
    <t>Genereller sektoraler Produktivitätsfaktor</t>
  </si>
  <si>
    <t>Qualitätselement</t>
  </si>
  <si>
    <t>§ 4 Abs. 4 Nr. 2 ARegV</t>
  </si>
  <si>
    <t>Nicht zumutbare Härte</t>
  </si>
  <si>
    <t>Gesetzliche Grundlage</t>
  </si>
  <si>
    <t>Berechnung der kalenderjährlichen Erlösobergrenzen</t>
  </si>
  <si>
    <t>Ausgangsbasis</t>
  </si>
  <si>
    <t>Ausgangsniveau</t>
  </si>
  <si>
    <r>
      <t>+ S</t>
    </r>
    <r>
      <rPr>
        <b/>
        <vertAlign val="subscript"/>
        <sz val="10"/>
        <rFont val="Arial"/>
        <family val="2"/>
      </rPr>
      <t>t</t>
    </r>
  </si>
  <si>
    <r>
      <t>*(VPI</t>
    </r>
    <r>
      <rPr>
        <b/>
        <vertAlign val="subscript"/>
        <sz val="10"/>
        <rFont val="Arial"/>
        <family val="2"/>
      </rPr>
      <t>t</t>
    </r>
    <r>
      <rPr>
        <b/>
        <sz val="10"/>
        <rFont val="Arial"/>
        <family val="2"/>
      </rPr>
      <t>/ VPI</t>
    </r>
    <r>
      <rPr>
        <b/>
        <vertAlign val="subscript"/>
        <sz val="10"/>
        <rFont val="Arial"/>
        <family val="2"/>
      </rPr>
      <t>0</t>
    </r>
  </si>
  <si>
    <r>
      <t xml:space="preserve">Kapitalkosten 20xx [EURO]:
</t>
    </r>
    <r>
      <rPr>
        <sz val="11"/>
        <rFont val="Arial"/>
        <family val="2"/>
      </rPr>
      <t>Ermittelte Kapitalkosten für das abgefragte Jahr 20xx.</t>
    </r>
  </si>
  <si>
    <t>Kosten
[EUR]</t>
  </si>
  <si>
    <t>Erlöse
[EUR]</t>
  </si>
  <si>
    <t>[EUR]</t>
  </si>
  <si>
    <t>Zugang Baukostenzuschuss
[EUR]</t>
  </si>
  <si>
    <t>Zugang Netzanschlusskosten-beitrag
[EUR]</t>
  </si>
  <si>
    <t>Auflösung
Baukostenzuschuss
[EUR]</t>
  </si>
  <si>
    <t>Auflösung Netzanschlusskosten-beitrag
[EUR]</t>
  </si>
  <si>
    <t>Restwert
Baukostenzuschuss
[EUR]</t>
  </si>
  <si>
    <t>Restwert
Netzanschlusskosten-beitrag
[EUR]</t>
  </si>
  <si>
    <t>Veröffentlichter Referenzpreis
[EUR / MWh]</t>
  </si>
  <si>
    <t>[EUR / MWh]</t>
  </si>
  <si>
    <t>Nicht abgebaute beeinflussbare Kostenanteile
[EUR]</t>
  </si>
  <si>
    <t>Kostenanteile aus dem generellem sektoraler Produktivitätsfaktor nach § 9 ARegV
[EUR]</t>
  </si>
  <si>
    <t>Volatile Kostenanteile
[EUR]</t>
  </si>
  <si>
    <t>Nicht zumutbare Härte nach § 4 Abs. 4 Nr. 2 ARegV
[EUR]</t>
  </si>
  <si>
    <t>Sonstiges
[EUR]</t>
  </si>
  <si>
    <t>Erlösobergrenze
[EUR]</t>
  </si>
  <si>
    <t>Zu übertragende anerkannte Kosten für die Beschaffung von Verlustenergie
[EUR]</t>
  </si>
  <si>
    <t>KWK-Anlagen</t>
  </si>
  <si>
    <t>maximale Netzlast
[kW]</t>
  </si>
  <si>
    <t>maximale Bezugslast
[kW]</t>
  </si>
  <si>
    <t>Sonstige Anlagen</t>
  </si>
  <si>
    <t>Höchstspannung (HöS)</t>
  </si>
  <si>
    <t>Summe:</t>
  </si>
  <si>
    <t>Aufwands- bzw. Erlösposition im Jahresabschluss nach HGB</t>
  </si>
  <si>
    <t>davon Aufwendungen für Netzübergänge nach § 26 Abs. 1 und 2 ARegV
Zugänge (+)
Abgänge (-)
[EUR]</t>
  </si>
  <si>
    <t>Veränderung ggü. Basisjahr
[EUR]</t>
  </si>
  <si>
    <t>Anmerkungen</t>
  </si>
  <si>
    <t>Betrag korrigiert um Netzübergänge
[EUR]</t>
  </si>
  <si>
    <t>Höhe der einzelnen Kostenart
[EUR]</t>
  </si>
  <si>
    <t>Fundstelle der tariflichen oder betrieblichen Vereinbarung
(z.B. Seite, RdNr)</t>
  </si>
  <si>
    <t>aktive</t>
  </si>
  <si>
    <t>inaktive</t>
  </si>
  <si>
    <t>Anlage 2-9 bis Anlage 2-11</t>
  </si>
  <si>
    <t>Verfahren des aufnehmenden bzw. abgebenden Netzbetreibers</t>
  </si>
  <si>
    <r>
      <t xml:space="preserve">Zu übertragender Erlösobergrenzenanteil 
- positives Vorzeichen bei Teilnetzübernahmen 
- </t>
    </r>
    <r>
      <rPr>
        <b/>
        <sz val="10"/>
        <color indexed="10"/>
        <rFont val="Arial"/>
        <family val="2"/>
      </rPr>
      <t>negatives Vorzeichen bei Teilnetzabgaben</t>
    </r>
    <r>
      <rPr>
        <b/>
        <sz val="10"/>
        <rFont val="Arial"/>
        <family val="2"/>
      </rPr>
      <t>) bei Netzübergängen</t>
    </r>
  </si>
  <si>
    <t>Netz-übergang Nr.</t>
  </si>
  <si>
    <t>Wurde das Teilnetz übernommen oder abgegeben?</t>
  </si>
  <si>
    <t>Betriebsnummer und Name des aufnehmenden bzw. abgebenden Netzbetreibers</t>
  </si>
  <si>
    <t>Daten zur Verlustenergie</t>
  </si>
  <si>
    <t>Insgesamt</t>
  </si>
  <si>
    <t>Zusammensetzung der Erlösobergrenze der übergehenden Netzgebiete</t>
  </si>
  <si>
    <t>HS</t>
  </si>
  <si>
    <t>HöS</t>
  </si>
  <si>
    <t>HöS/HS</t>
  </si>
  <si>
    <t>HS/MS</t>
  </si>
  <si>
    <t>MS</t>
  </si>
  <si>
    <t>MS/NS</t>
  </si>
  <si>
    <t>NS</t>
  </si>
  <si>
    <t>Zu übertragende den anerkannten Kosten zu Grunde liegende Menge
[kWh]</t>
  </si>
  <si>
    <t>Bezeichnung der tariflichen oder betrieblichen Vereinbarung
(z.B. Mantel-
tarifvertrag)</t>
  </si>
  <si>
    <r>
      <t>Bezeichnung der einzelnen Kostenart</t>
    </r>
    <r>
      <rPr>
        <sz val="11"/>
        <rFont val="Arial"/>
        <family val="2"/>
      </rPr>
      <t xml:space="preserve">
Name der einzelnen Kostenart, die im Kostenrechnungssystem hinterlegt ist (ggf. Name der relevanten Konten oder verwendete Bezeichnung im Rahmen der Kontierung).</t>
    </r>
  </si>
  <si>
    <t>Plankosten</t>
  </si>
  <si>
    <t>Nachrüstung von Wechselrichtern nach § 10 Abs. 1 SysStabV 
und Anlagen gemäß § 22 SysStabV</t>
  </si>
  <si>
    <r>
      <t>Fundstelle (z.B. Seite, RdNr) in tariflicher und betrieblicher Vereinbarung</t>
    </r>
    <r>
      <rPr>
        <sz val="11"/>
        <rFont val="Arial"/>
        <family val="2"/>
      </rPr>
      <t xml:space="preserve">
Als Fundstelle ist zu kennzeichnen, auf welcher Seite (oder RdNr) der jeweiligen Erläuterungen sich die Beschreibung des Sachverhalts wiederfindet.</t>
    </r>
  </si>
  <si>
    <t>Anlage 2-10: Betriebs- und Personalratstätigkeit</t>
  </si>
  <si>
    <t>Anlage 2-11: Berufsausbildung und Weiterbildung im Unternehmen und von Betriebskindertagesstätten für Kinder der im Netzbereich beschäftigten Betriebsangehörigen</t>
  </si>
  <si>
    <t>Auflösung von Netzanschlusskostenbeiträgen und Baukostenzuschüssen nach § 9 Abs. 1 S. 1 Nr. 3 und 4 i.V.m. S. 2 StromNEV</t>
  </si>
  <si>
    <t>Stammdaten der übergehenden Netzgebiete</t>
  </si>
  <si>
    <t>Anlage 2-17</t>
  </si>
  <si>
    <t>Anlage 2-4: Erforderliche Inanspruchnahme vorgelagerter Netzebenen (Plankosten)</t>
  </si>
  <si>
    <t>Bezeichnung der tariflichen oder betrieblichen Vereinbarung inkl. Datum
(z.B. Mantel-
tarifvertrag)</t>
  </si>
  <si>
    <r>
      <rPr>
        <b/>
        <u/>
        <sz val="11"/>
        <rFont val="Arial"/>
        <family val="2"/>
      </rPr>
      <t>un</t>
    </r>
    <r>
      <rPr>
        <b/>
        <sz val="11"/>
        <rFont val="Arial"/>
        <family val="2"/>
      </rPr>
      <t xml:space="preserve">gekürzte Plan-Vermeidungsarbeit für das Kalenderjahr 20xx [kWh]:
</t>
    </r>
    <r>
      <rPr>
        <sz val="11"/>
        <rFont val="Arial"/>
        <family val="2"/>
      </rPr>
      <t>Die Vermeidungsarbeit [kWh] ist unter Berücksichtigung der Netzverluste der jeweiligen Netz- oder Umspannebene die Differenz zwischen der durch Letztverbraucher, Weiterverteiler und nachgelagerte Netz- oder Umspannebene entnommenen elektrischen Energie in kWh und der aus der vorgelagerten Netz- oder Umspannebene entnommenen elektrischen Energie in kWh (vgl. § 18 Abs. 2 Satz 3 StromNEV).</t>
    </r>
  </si>
  <si>
    <r>
      <rPr>
        <b/>
        <u/>
        <sz val="11"/>
        <rFont val="Arial"/>
        <family val="2"/>
      </rPr>
      <t>un</t>
    </r>
    <r>
      <rPr>
        <b/>
        <sz val="11"/>
        <rFont val="Arial"/>
        <family val="2"/>
      </rPr>
      <t xml:space="preserve">gekürzte Plan-Vermeidungsleistung für das Kalenderjahr 20xx [kW]:
</t>
    </r>
    <r>
      <rPr>
        <sz val="11"/>
        <rFont val="Arial"/>
        <family val="2"/>
      </rPr>
      <t>Die Vermeidungsleistung [kW] ist die Differenz zwischen der zeitgleichen Jahreshöchstlast aller Entnahmen aus der Netz- oder Umspannebene und der Bezugslast aus der vorgelagerten Netz- oder Umspannebene.</t>
    </r>
  </si>
  <si>
    <r>
      <t>+ (KA</t>
    </r>
    <r>
      <rPr>
        <b/>
        <vertAlign val="subscript"/>
        <sz val="10"/>
        <rFont val="Arial"/>
        <family val="2"/>
      </rPr>
      <t>vnb,t</t>
    </r>
  </si>
  <si>
    <r>
      <t>+ (1-V</t>
    </r>
    <r>
      <rPr>
        <b/>
        <vertAlign val="subscript"/>
        <sz val="10"/>
        <rFont val="Arial"/>
        <family val="2"/>
      </rPr>
      <t>t</t>
    </r>
    <r>
      <rPr>
        <b/>
        <sz val="10"/>
        <rFont val="Arial"/>
        <family val="2"/>
      </rPr>
      <t>) * KA</t>
    </r>
    <r>
      <rPr>
        <b/>
        <vertAlign val="subscript"/>
        <sz val="10"/>
        <rFont val="Arial"/>
        <family val="2"/>
      </rPr>
      <t>b,t</t>
    </r>
  </si>
  <si>
    <r>
      <t>+ B</t>
    </r>
    <r>
      <rPr>
        <b/>
        <vertAlign val="subscript"/>
        <sz val="10"/>
        <rFont val="Arial"/>
        <family val="2"/>
      </rPr>
      <t>0</t>
    </r>
    <r>
      <rPr>
        <b/>
        <sz val="10"/>
        <rFont val="Arial"/>
        <family val="2"/>
      </rPr>
      <t xml:space="preserve"> / T)</t>
    </r>
  </si>
  <si>
    <r>
      <t>+ KKA</t>
    </r>
    <r>
      <rPr>
        <b/>
        <vertAlign val="subscript"/>
        <sz val="10"/>
        <rFont val="Arial"/>
        <family val="2"/>
      </rPr>
      <t>t</t>
    </r>
  </si>
  <si>
    <t>Netzbetreiberdaten</t>
  </si>
  <si>
    <t>Regulierungsdaten</t>
  </si>
  <si>
    <t>Netzbetreiber:</t>
  </si>
  <si>
    <t>BNR:</t>
  </si>
  <si>
    <t>NNR:</t>
  </si>
  <si>
    <t>Erlösobergrenze nach § 4 ARegV</t>
  </si>
  <si>
    <t>Dauerhaft nicht beeinflussbare Kostenanteile nach § 11 Abs. 2 ARegV</t>
  </si>
  <si>
    <t>Vorübergehend nicht beeinflussbare Kostenanteile nach § 11 Abs. 3 ARegV</t>
  </si>
  <si>
    <t>Kostenanteile aus
dem Verbraucher-
preisgesamtindex
 nach § 8 ARegV</t>
  </si>
  <si>
    <t>Kostenanteile aus dem generellem sektoraler Produktivitätsfaktor nach § 9 ARegV</t>
  </si>
  <si>
    <t>Kapitalkosten-
aufschlag nach 
§ 4 Abs. 4 Nr.1, 
§ 10a ARegV</t>
  </si>
  <si>
    <t>Qualitätselement nach § 4 Abs. 5, 
§ 19 Abs.1 ARegV</t>
  </si>
  <si>
    <t>Volatile Kostenanteile nach § 11 Abs. 5 ARegV</t>
  </si>
  <si>
    <t>Zu- und Abschläge für die Auflösung des Regulierungs-
kontos nach § 4 Abs. 4 Nr. 1a, § 5 Abs. 3 ARegV</t>
  </si>
  <si>
    <t>Nicht zumutbare Härte nach § 4 Abs. 4 Nr. 2 ARegV</t>
  </si>
  <si>
    <t>Effizienzbonus nach § 12a ARegV</t>
  </si>
  <si>
    <r>
      <t xml:space="preserve"> + (VK</t>
    </r>
    <r>
      <rPr>
        <b/>
        <vertAlign val="subscript"/>
        <sz val="10"/>
        <rFont val="Arial"/>
        <family val="2"/>
      </rPr>
      <t>t</t>
    </r>
    <r>
      <rPr>
        <b/>
        <sz val="10"/>
        <rFont val="Arial"/>
        <family val="2"/>
      </rPr>
      <t xml:space="preserve"> - VK</t>
    </r>
    <r>
      <rPr>
        <b/>
        <vertAlign val="subscript"/>
        <sz val="10"/>
        <rFont val="Arial"/>
        <family val="2"/>
      </rPr>
      <t>0</t>
    </r>
    <r>
      <rPr>
        <b/>
        <sz val="10"/>
        <rFont val="Arial"/>
        <family val="2"/>
      </rPr>
      <t>)</t>
    </r>
  </si>
  <si>
    <t>Verteilungsfaktor für den Abbau der Ineffizienzen nach § 16 Abs. 2 ARegV</t>
  </si>
  <si>
    <t>Effizienzwert</t>
  </si>
  <si>
    <t>Verbraucherpreisgesamtindex des laufenden Jahres / Basisjahr</t>
  </si>
  <si>
    <t>§ 12a ARegV</t>
  </si>
  <si>
    <t>Effizienzbonus</t>
  </si>
  <si>
    <t>Kapitalkostenaufschlag</t>
  </si>
  <si>
    <t>§ 4 Abs. 4 Nr.1,
§ 10a ARegV</t>
  </si>
  <si>
    <t>Volatile Kostenanteile des laufenden Jahres</t>
  </si>
  <si>
    <t>Volatile Kostenanteile Basisjahr</t>
  </si>
  <si>
    <t>Zu- und Abschläge für die Auflösung des Regulierungs-
kontosaldos nach § 4 Abs. 4 Nr. 1a, § 5 Abs. 3, § 34 Abs. 4 ARegV
[EUR]</t>
  </si>
  <si>
    <t>Kostenanteile aus dem Verbraucherpreisgesamtindex nach § 8 ARegV
[EUR]</t>
  </si>
  <si>
    <t>Qualitätselement  nach § 4 Abs. 5, § 19 Abs.1 ARegV
[EUR]</t>
  </si>
  <si>
    <t>B. Übersicht EOG</t>
  </si>
  <si>
    <t>Verfahren</t>
  </si>
  <si>
    <r>
      <t>EO</t>
    </r>
    <r>
      <rPr>
        <b/>
        <vertAlign val="subscript"/>
        <sz val="10"/>
        <rFont val="Arial"/>
        <family val="2"/>
      </rPr>
      <t>t</t>
    </r>
  </si>
  <si>
    <r>
      <t>KA</t>
    </r>
    <r>
      <rPr>
        <vertAlign val="subscript"/>
        <sz val="10"/>
        <rFont val="Arial"/>
        <family val="2"/>
      </rPr>
      <t>dnb,t</t>
    </r>
  </si>
  <si>
    <r>
      <t>KKAb</t>
    </r>
    <r>
      <rPr>
        <vertAlign val="subscript"/>
        <sz val="10"/>
        <rFont val="Arial"/>
        <family val="2"/>
      </rPr>
      <t>t</t>
    </r>
  </si>
  <si>
    <r>
      <t>KA</t>
    </r>
    <r>
      <rPr>
        <vertAlign val="subscript"/>
        <sz val="10"/>
        <rFont val="Arial"/>
        <family val="2"/>
      </rPr>
      <t>vnb,t</t>
    </r>
  </si>
  <si>
    <r>
      <t>V</t>
    </r>
    <r>
      <rPr>
        <vertAlign val="subscript"/>
        <sz val="10"/>
        <rFont val="Arial"/>
        <family val="2"/>
      </rPr>
      <t>t, individuell</t>
    </r>
  </si>
  <si>
    <r>
      <t>(1 - V</t>
    </r>
    <r>
      <rPr>
        <vertAlign val="subscript"/>
        <sz val="10"/>
        <rFont val="Arial"/>
        <family val="2"/>
      </rPr>
      <t>t</t>
    </r>
    <r>
      <rPr>
        <sz val="10"/>
        <rFont val="Arial"/>
        <family val="2"/>
      </rPr>
      <t>)</t>
    </r>
  </si>
  <si>
    <r>
      <t>KA</t>
    </r>
    <r>
      <rPr>
        <vertAlign val="subscript"/>
        <sz val="10"/>
        <rFont val="Arial"/>
        <family val="2"/>
      </rPr>
      <t>b,t</t>
    </r>
  </si>
  <si>
    <r>
      <t>(1 - V</t>
    </r>
    <r>
      <rPr>
        <vertAlign val="subscript"/>
        <sz val="10"/>
        <rFont val="Arial"/>
        <family val="2"/>
      </rPr>
      <t>t</t>
    </r>
    <r>
      <rPr>
        <sz val="10"/>
        <rFont val="Arial"/>
        <family val="2"/>
      </rPr>
      <t>) x KA</t>
    </r>
    <r>
      <rPr>
        <vertAlign val="subscript"/>
        <sz val="10"/>
        <rFont val="Arial"/>
        <family val="2"/>
      </rPr>
      <t>b,t</t>
    </r>
  </si>
  <si>
    <r>
      <t>B</t>
    </r>
    <r>
      <rPr>
        <vertAlign val="subscript"/>
        <sz val="10"/>
        <rFont val="Arial"/>
        <family val="2"/>
      </rPr>
      <t>0</t>
    </r>
  </si>
  <si>
    <r>
      <t>(VPI</t>
    </r>
    <r>
      <rPr>
        <vertAlign val="subscript"/>
        <sz val="10"/>
        <rFont val="Arial"/>
        <family val="2"/>
      </rPr>
      <t>t</t>
    </r>
    <r>
      <rPr>
        <sz val="10"/>
        <rFont val="Arial"/>
        <family val="2"/>
      </rPr>
      <t xml:space="preserve"> / VPI</t>
    </r>
    <r>
      <rPr>
        <vertAlign val="subscript"/>
        <sz val="10"/>
        <rFont val="Arial"/>
        <family val="2"/>
      </rPr>
      <t>0</t>
    </r>
    <r>
      <rPr>
        <sz val="10"/>
        <rFont val="Arial"/>
        <family val="2"/>
      </rPr>
      <t>)</t>
    </r>
  </si>
  <si>
    <r>
      <t>PF</t>
    </r>
    <r>
      <rPr>
        <vertAlign val="subscript"/>
        <sz val="10"/>
        <rFont val="Arial"/>
        <family val="2"/>
      </rPr>
      <t>t</t>
    </r>
  </si>
  <si>
    <r>
      <t>KKA</t>
    </r>
    <r>
      <rPr>
        <vertAlign val="subscript"/>
        <sz val="10"/>
        <rFont val="Arial"/>
        <family val="2"/>
      </rPr>
      <t>t</t>
    </r>
  </si>
  <si>
    <r>
      <t>Q</t>
    </r>
    <r>
      <rPr>
        <vertAlign val="subscript"/>
        <sz val="10"/>
        <rFont val="Arial"/>
        <family val="2"/>
      </rPr>
      <t>t</t>
    </r>
  </si>
  <si>
    <r>
      <t>VK</t>
    </r>
    <r>
      <rPr>
        <vertAlign val="subscript"/>
        <sz val="10"/>
        <rFont val="Arial"/>
        <family val="2"/>
      </rPr>
      <t>t</t>
    </r>
  </si>
  <si>
    <r>
      <t>VK</t>
    </r>
    <r>
      <rPr>
        <vertAlign val="subscript"/>
        <sz val="10"/>
        <rFont val="Arial"/>
        <family val="2"/>
      </rPr>
      <t>0</t>
    </r>
  </si>
  <si>
    <r>
      <t>S</t>
    </r>
    <r>
      <rPr>
        <vertAlign val="subscript"/>
        <sz val="10"/>
        <rFont val="Arial"/>
        <family val="2"/>
      </rPr>
      <t>t</t>
    </r>
  </si>
  <si>
    <r>
      <t>NZH</t>
    </r>
    <r>
      <rPr>
        <vertAlign val="subscript"/>
        <sz val="10"/>
        <rFont val="Arial"/>
        <family val="2"/>
      </rPr>
      <t>t</t>
    </r>
  </si>
  <si>
    <r>
      <t>So</t>
    </r>
    <r>
      <rPr>
        <vertAlign val="subscript"/>
        <sz val="10"/>
        <rFont val="Arial"/>
        <family val="2"/>
      </rPr>
      <t>t</t>
    </r>
  </si>
  <si>
    <r>
      <t>KA</t>
    </r>
    <r>
      <rPr>
        <b/>
        <vertAlign val="subscript"/>
        <sz val="10"/>
        <rFont val="Arial"/>
        <family val="2"/>
      </rPr>
      <t>ges,0</t>
    </r>
  </si>
  <si>
    <t>=&gt; Anlage Volatile Kosten</t>
  </si>
  <si>
    <t>=&gt; D. Netzübergänge</t>
  </si>
  <si>
    <t>Eingabe möglich, jedoch Ausfüllmöglichkeit vorgegeben</t>
  </si>
  <si>
    <t>Effizienzbonus nach 12a ARegV
[EUR]</t>
  </si>
  <si>
    <t>§ 11 Abs. 5 ARegV</t>
  </si>
  <si>
    <t>Kapitalkostenabzug</t>
  </si>
  <si>
    <t>davon betriebliche und tarifvertragliche Vereinbarungen 
zu Lohnzusatz- und Versorgungsleistungen, die vor dem 31.12.2016 abgeschlossen waren
[EUR]</t>
  </si>
  <si>
    <t xml:space="preserve">§ 26 Abs. 2 bis 5 ARegV </t>
  </si>
  <si>
    <t>Effizienzwert:</t>
  </si>
  <si>
    <t>Basisjahr:</t>
  </si>
  <si>
    <t>§ 4 Abs. 5, 
§ 19 Abs.1 ARegV</t>
  </si>
  <si>
    <t>§ 16 Abs. 1 i.V.m. 
§ 34 Abs. 1b ARegV</t>
  </si>
  <si>
    <t>=&gt; Anlage 2-1</t>
  </si>
  <si>
    <t>=&gt; Anlage 2-4</t>
  </si>
  <si>
    <t>=&gt; Anlage 2-8</t>
  </si>
  <si>
    <t>=&gt; Anlage 2-9</t>
  </si>
  <si>
    <t>=&gt; Anlage 2-10</t>
  </si>
  <si>
    <t>=&gt; Anlage 2-11</t>
  </si>
  <si>
    <t>=&gt; Anlage 2-13</t>
  </si>
  <si>
    <t>Berufsausbildung/Weiterbildung im Unternehmen und von Betriebskinder-tagesstätten für Kinder der im Netzbereich beschäftigten Betriebsangehörigen</t>
  </si>
  <si>
    <t>Bezeichnung des übergehenden Netzgebietes
(genaue Bezeichnung, z.B. Stadtteile)</t>
  </si>
  <si>
    <t>E. Erläuterungen</t>
  </si>
  <si>
    <t>Das Tabellenblatt stellt die Erlösobergrenze gemäß Formel der ARegV dar.</t>
  </si>
  <si>
    <t>Dieses Tabellenblatt dient zur Berechnung der angepassten Erlösobergrenze. Dazu müssen Sie die gelben Zellen mit den geforderten Daten (bspw. Daten aus dem Beschluss
zur Festlegung der Erlösobergrenzen) ausfüllen. Die angepassten dauerhaft nicht beeinflussbaren Kosten sind, sofern nicht in einem gesonderten Tabellenblatt abgefragt, in den gelben Zellen manuell zu erfassen.</t>
  </si>
  <si>
    <t>§ 24 Abs. 2 Satz 3 ARegV</t>
  </si>
  <si>
    <t>5%-Pauschale im Vereinfachten Verfahren</t>
  </si>
  <si>
    <t xml:space="preserve"> § 5 Abs. 3 ARegV</t>
  </si>
  <si>
    <t>Zu- und Abschläge des Regulierungskontosaldos (2020)</t>
  </si>
  <si>
    <t>Ausgangsniveau abzüglich der dauerhaft nicht beeinflussbaren Kostenanteile</t>
  </si>
  <si>
    <t>Referenzpreis der Volatilen Kosten
[€/MWh]</t>
  </si>
  <si>
    <t>Den anerkannten Kosten zu Grunde liegender Preis
[€/MWh]</t>
  </si>
  <si>
    <t>Changelog</t>
  </si>
  <si>
    <t>Version</t>
  </si>
  <si>
    <t>Datum</t>
  </si>
  <si>
    <t>Bezeichnung</t>
  </si>
  <si>
    <t>Zellbereich</t>
  </si>
  <si>
    <t>Beschreibung</t>
  </si>
  <si>
    <t>1.0</t>
  </si>
  <si>
    <t>EHB_§28-1-ARegV_Strom_III_V2_0_191002</t>
  </si>
  <si>
    <t>EHB_§28-1-ARegV_Strom_III_V1_0_181115</t>
  </si>
  <si>
    <t>nein</t>
  </si>
  <si>
    <t>X6, Y6 und Spalte W</t>
  </si>
  <si>
    <t>Überschrift in X6 und Y6 angepasst. In der Spalte W wurden die Formeln angepasst.</t>
  </si>
  <si>
    <t>Aufstellung der dezentralen Einspeisungen</t>
  </si>
  <si>
    <t>Stammdaten</t>
  </si>
  <si>
    <t>ungekürzte Menge</t>
  </si>
  <si>
    <t>Netzentgelte der vorgelagerten Netz- bzw. Umspannebene</t>
  </si>
  <si>
    <t>Netzbetreiber, dessen Netzentgelte angewendet werden</t>
  </si>
  <si>
    <t>Vergütung für die Vermeidungsleistung</t>
  </si>
  <si>
    <t>Vergütung für die Vermeidungsarbeit</t>
  </si>
  <si>
    <t>Summe Vergütung</t>
  </si>
  <si>
    <t>Bezeichnung des Einspeisers (auch zusammengefasste Anlagen)</t>
  </si>
  <si>
    <t>Netz- bzw. Umspannebene</t>
  </si>
  <si>
    <t>Einspeiseart</t>
  </si>
  <si>
    <t>Vermeidungs-leistung
[kW]</t>
  </si>
  <si>
    <t>Leistungspreis
[EUR/kW]</t>
  </si>
  <si>
    <t>Arbeitspreis
[Cent/kWh]</t>
  </si>
  <si>
    <t>BNR</t>
  </si>
  <si>
    <t>Netzbetreiber</t>
  </si>
  <si>
    <t>Betrag
[EUR]</t>
  </si>
  <si>
    <t>Bitte wählen</t>
  </si>
  <si>
    <t>Korrektur- bzw. Skalierungsfaktor</t>
  </si>
  <si>
    <t>Vermeidungsarbeit
[kWh]</t>
  </si>
  <si>
    <t>Anlage 2-9</t>
  </si>
  <si>
    <t>Spalte H</t>
  </si>
  <si>
    <t>Spalte G</t>
  </si>
  <si>
    <t>Anlage 2-10</t>
  </si>
  <si>
    <t>Anlage 2-11</t>
  </si>
  <si>
    <t>Formeln geändert.</t>
  </si>
  <si>
    <t>Zeile 6</t>
  </si>
  <si>
    <t>Differenzierung der Kosten/Erlöse aufgrund der Rechtsänderung in Q1-Q3 und Q4.</t>
  </si>
  <si>
    <t>E8</t>
  </si>
  <si>
    <r>
      <t xml:space="preserve">Genereller sektoraler Produktivitätsfaktor nach § 9 ARegV :
</t>
    </r>
    <r>
      <rPr>
        <sz val="11"/>
        <rFont val="Arial"/>
        <family val="2"/>
      </rPr>
      <t>Der Produktivitätsfaktor ist gemäß der Festlegung der Beschlusskammer 4 der Bundesnetzagentur berücksichtigt.</t>
    </r>
  </si>
  <si>
    <r>
      <t xml:space="preserve">Gesetzliche Abnahme- und Vergütungspflichten gemäß KWKG:
</t>
    </r>
    <r>
      <rPr>
        <sz val="11"/>
        <rFont val="Arial"/>
        <family val="2"/>
      </rPr>
      <t>Die gesetzlichen Abnahme- und Vergütungspflichten gemäß KWKG ergeben sich aus dem Preis für den KWK-Strom sowie dem Zuschlag.</t>
    </r>
  </si>
  <si>
    <t>EE-Anlagen - volatil</t>
  </si>
  <si>
    <t>EE-Anlagen - nicht volatil</t>
  </si>
  <si>
    <t>Beträge aufgrund der Mehrerlösabschöpfung im Rahmen von §23a EnWG-Genehmigungen sind als negativer Betrag einzutragen.</t>
  </si>
  <si>
    <t>In dieser Tabelle werden die Kapitalkosten der genehmigten Investitionsmaßnahmen des Meldejahres abgefragt.</t>
  </si>
  <si>
    <r>
      <t xml:space="preserve">Projektname:
</t>
    </r>
    <r>
      <rPr>
        <sz val="11"/>
        <rFont val="Arial"/>
        <family val="2"/>
      </rPr>
      <t>Bezeichnung der Maßnahme im Antrag bei der Bundesnetzagentur.</t>
    </r>
  </si>
  <si>
    <r>
      <t xml:space="preserve">Gesetzliche Abnahme- und Vergütungspflichten gemäß EEG: 
</t>
    </r>
    <r>
      <rPr>
        <sz val="11"/>
        <rFont val="Arial"/>
        <family val="2"/>
      </rPr>
      <t>Die gesetzlichen Abnahme- und Vergütungspflichten gemäß EEG sind abzüglich der vermiedenen Netzentgelte einzutragen. Die EEG-Umlage auf Betriebsverbräuche und Verlustenergie ist kein Bestandteil der gesetzlichen Vergütungspflicht.</t>
    </r>
  </si>
  <si>
    <t xml:space="preserve">Ab Zeile 66 sind die dezentralen Erzeugungsanlagen zu erfassen. Eine Zusammenfassung von Einzelanlagen zu Vergütungs- bzw. Einspeisekategorien ist möglich.
z.B. können die Anlagen, differenziert nach tatsächlicher Vermeidungsleistung („Ist“) oder verstetigter Vermeidungsleistung, erfasst werden.
In der Spalte B „Bezeichnung des Einspeisers (auch zusammengefasste Anlagen)“ sind insbesondere die zusammengefassten Anlagen mit einer sinnvollen Bezeichnung zu versehen.
Die in Spalte „L“ und „O“ angegebenen Korrektur- bzw. Skalierungsfaktoren sind so zu verstehen, dass dort alle relevanten Faktoren zur Berechnung des korrekten Leistungs-/Arbeitspreises aus dem Preis des Referenzpreisblattes multiplikativ verknüpft werden. Die Zusammensetzung des Korrektur- bzw. Skalierungsfaktors ist im Tabellenblatt „E.Erläuterungen“ zu beschreiben.
Für dezentrale Erzeugungsanlagen, die durch einen Netzübergang nach § 26 ARegV aufgenommen wurden und die im Jahr 2016 bei einem anderen Netzbetreiber angeschlossen waren, ist das Referenzpreisblatt des abgebenden Netzbetreibers heranzuziehen.
In der Tabelle "Darstellung des Energieflusses" sind im Fall von Rückspeisungen aus oder in fremde Netze diesbezügliche Mengen in den dafür vorgesehenen Zellen (F5:F10 und J6:J11) anzugeben. Diese Rückspeisemengen resultieren aus ungewollten Stromflüssen an den "Rändern" der verschiedenen Netzbetreiber.
</t>
  </si>
  <si>
    <t>Anpassung der Bezeichnung der Einspeisearten
Berücksichtigung der Detailtabelle "Aufstellung der dezentralen Einspeisungen“</t>
  </si>
  <si>
    <t>Der Kategorie 'Messstellenbetrieb' eine fixe Mengeneinheit ([Anzahl]) sowie Entgelteinheit ([EUR/a]) zugeordnet.
Den Sonstigen-Positionen eine Auswahlmöglichkeit der Entgelteinheit (ct / EUR) zugeordnet und eine Formel für die Kostenermittlung erstellt.</t>
  </si>
  <si>
    <t>Nach Anwendung des Korrektur- bzw. Skalierungsfaktors
[EUR]</t>
  </si>
  <si>
    <t>Rückspeisung aus nicht volatilen Anlagen</t>
  </si>
  <si>
    <t>Rückspeisung aus volatilen Anlagen</t>
  </si>
  <si>
    <t>EHB_§28-1-ARegV_Strom_III_V3_0_200911</t>
  </si>
  <si>
    <t>G7</t>
  </si>
  <si>
    <t>C31</t>
  </si>
  <si>
    <t>Bezeichnung angepasst.</t>
  </si>
  <si>
    <t>Neuen Indexwerte von 105,3 eingetragen.</t>
  </si>
  <si>
    <t>Neuer Referenzpreis von 46,69 €/MWh erfasst.</t>
  </si>
  <si>
    <t>Einspeisungen</t>
  </si>
  <si>
    <t>Inanspruch-
nahme vorgelagerter Netzebenen
[kWh]</t>
  </si>
  <si>
    <t>Dezentrale Einspeisungen
[kWh]</t>
  </si>
  <si>
    <t>Sonstige
[kWh]</t>
  </si>
  <si>
    <t>Summe
[kWh]</t>
  </si>
  <si>
    <t>Ausspeisungen</t>
  </si>
  <si>
    <t>Kunden &lt; KP
[kWh]</t>
  </si>
  <si>
    <t>Kunden &gt; KP
[kWh]</t>
  </si>
  <si>
    <t>Kunden o. LM
[kWh]</t>
  </si>
  <si>
    <t>MLP
[kWh]</t>
  </si>
  <si>
    <t>ESH
[kWh]</t>
  </si>
  <si>
    <t>uVE
[kWh]</t>
  </si>
  <si>
    <t>nicht abgerechnet
(z.B. Speicher)
[kWh]</t>
  </si>
  <si>
    <t>Betriebs-
verbrauch
[kWh]</t>
  </si>
  <si>
    <t>Verlustenergie
[kWh]</t>
  </si>
  <si>
    <t>Differenz</t>
  </si>
  <si>
    <t>absolut
[kWh]</t>
  </si>
  <si>
    <t>relativ
[%]</t>
  </si>
  <si>
    <t>Energieflussrechnung angepasst.</t>
  </si>
  <si>
    <t>Zeilen 5-14</t>
  </si>
  <si>
    <t>Neuen Indexwerte von 105,8 eingetragen.
Wert PF angepasst</t>
  </si>
  <si>
    <t>G8
H5</t>
  </si>
  <si>
    <t>E9
I14</t>
  </si>
  <si>
    <t>Neuer Referenzpreis von 54,30 €/MWh erfasst.
Bezeichnung angepasst</t>
  </si>
  <si>
    <t>Position Satz 1, Nr. 5 "Nachrüstung von Wechselrichtern nach § 10 Abs. 1 SysStabV und Anlagen gemäß § 22 SysStabV" keine Berücksichtigung im Betrachtungsjahr
Position Satz 1, Nr. 6a "Auflösung des Abzugsbetrags nach § 23 Abs. 2a ARegV"  keine Berücksichtigung im Betrachtungsjahr
Position "Engpassmanagementkosten (EPMK) nach § 34 Abs. 8 ARegV" ergänzt</t>
  </si>
  <si>
    <t>Kosten
- konventionelle Anlagen -
[EUR]</t>
  </si>
  <si>
    <t>Erlöse
- konventionelle Anlagen -
[EUR]</t>
  </si>
  <si>
    <t>Kosten
- erneuerbare Anlagen - 
[EUR]</t>
  </si>
  <si>
    <t>Erlöse
- erneuerbare Anlagen - 
[EUR]</t>
  </si>
  <si>
    <t>Anlage EPMK</t>
  </si>
  <si>
    <t>Die Anlage wurde gestrichen.</t>
  </si>
  <si>
    <t>Diese Anlage wurde neu erstellt.</t>
  </si>
  <si>
    <t>EHB_§28-1-ARegV_Strom_III_V4_0_210909</t>
  </si>
  <si>
    <t>K6</t>
  </si>
  <si>
    <t>Überschrift angepasst.</t>
  </si>
  <si>
    <t>I21
I23
Zeile 32</t>
  </si>
  <si>
    <t>MaStR-Nr.:</t>
  </si>
  <si>
    <t>Zeile 13</t>
  </si>
  <si>
    <t>G9</t>
  </si>
  <si>
    <t>Neuen Indexwerte von 109,1 eingetragen.</t>
  </si>
  <si>
    <t>Abfrage der MaStR-Nr ergänzt</t>
  </si>
  <si>
    <t>Dauerhaft nicht beeinflussbare Kosten nach § 11 Abs. 2 Satz 1 Nr. 1 ARegV</t>
  </si>
  <si>
    <t>Mitarbeiteräquivalente, die der Ermittlung der Kosten gemäß § 11 Abs. 2 Satz 1 Nr. 9 ARegV zugrunde liegen</t>
  </si>
  <si>
    <t>Bezeichnung der einzelnen Kostenart, die in die Kosten gem. § 11 Abs. 2 Satz 1 Nr. 9 ARegV eingeflossen ist 
(gleiche Bezeichnung wie in der Kostenprüfung)</t>
  </si>
  <si>
    <t>Bezeichnung der einzelnen Kostenart, die in die Kosten gem. § 11 Abs. 2 Satz 1 Nr. 10 ARegV eingeflossen ist 
(gleiche Bezeichnung wie in der Kostenprüfung)</t>
  </si>
  <si>
    <t>Bezeichnung der einzelnen Kostenart, die in die Kosten gem. § 11 Abs. 2 Satz 1 Nr. 11 ARegV eingeflossen ist 
(gleiche Bezeichnung wie in der Kostenprüfung)</t>
  </si>
  <si>
    <t>Kosten oder Erlöse aufgrund einer vollziehbaren Entscheidung der Regulierungsbehörde oder einer freiwilligen Selbstverpflichtung nach § 32 Abs. 1 Nr. 4 ARegV</t>
  </si>
  <si>
    <t>Mehrkosten für die Errichtung, den Betrieb und die Änderung von Erdkabeln nach § 43 Abs. 1 S. 1 Nr. 2 und Abs. 2 S. 1 Nr. 2 des EnWG, soweit nicht bereits in Nr. 6 berücksichtigt und effizient</t>
  </si>
  <si>
    <t>Betriebliche und tarifvertragliche Vereinbarungen zu Lohnzusatz- und Versorgungsleistungen, soweit vor dem 31.12.2016 abgeschlossen</t>
  </si>
  <si>
    <t>Anlage 2-9: Betriebliche und tarifvertragliche Vereinbarungen zu Lohnzusatz- und Versorgungsleistungen, soweit vor dem 31.12.2016 abgeschlossen</t>
  </si>
  <si>
    <t>B2</t>
  </si>
  <si>
    <t>Spalten für Investitionszuschüsse ergänzt.</t>
  </si>
  <si>
    <t>Zugang Investitionszuschüsse
[EUR]</t>
  </si>
  <si>
    <t>Auflösung Investitionszuschüsse
[EUR]</t>
  </si>
  <si>
    <t>Restwert Investitionszuschüsse
[EUR]</t>
  </si>
  <si>
    <t>J30</t>
  </si>
  <si>
    <t>Gab es Netzübergänge gemäß § 26 Abs. 2 ARegV?</t>
  </si>
  <si>
    <t>Vermiedene Netzentgelte i.S.v. § 18 StromNEV, § 13 Abs. 2 EnFG, §§ 6 Abs. 4 und 13 Abs. 5 KWK-G</t>
  </si>
  <si>
    <t>dnbK-Position Beschriftung angepasst:
Nr. 7 „Mehrkosten für die Errichtung, den Betrieb und die Änderung von Erdkabeln nach § 43 Abs. 1 S. 1 Nr. 2 und Abs. 2 S. 1 Nr. 2 des EnWG, soweit nicht bereits in Nr. 6 berücksichtigt und effizient“
Nr. 8 „Vermiedene Netzentgelte i.S.v. § 18 StromNEV, § 13 Abs. 2 EnFG, §§ 6 Abs. 4 und 13 Abs. 5 KWK-G“
Nr. 9 „Betriebliche und tarifvertragliche Vereinbarungen zu Lohnzusatz- und Versorgungsleistungen, soweit vor dem 31.12.2016 abgeschlossen“
Satz 4 „Kosten oder Erlöse aufgrund einer vollziehbaren Entscheidung der Regulierungsbehörde oder einer freiwilligen Selbstverpflichtung nach § 32 Abs. 1 Nr. 4 ARegV“</t>
  </si>
  <si>
    <t>Anlage 2-8: Vermiedene Netzentgelte im Sinne von § 18 StromNEV, § 13 Abs. 2 EnFG, §§ 6 Abs. 4 und 13 Abs. 5 KWKG (Plankosten)</t>
  </si>
  <si>
    <t>Mit dem Tabellenblatt werden die vermiedenen Netzentgelte gemäß § 18 StromNEV als Planwert ermittelt. Bezüglich der Ermittlung von Planwerten ist zunächst von möglichst zeitnah vorliegenden Ist-Werten auszugehen. Die Ist-Mengen können aufgrund gesicherter Erkenntnisse ergänzt werden, wobei die entsprechenden Anpassungen im Erläuterungsblatt zu begründen sind.
Eine Kürzung der Mengen aufgrund des NEMoG ist nicht zulässig. Auch Mengen für volatile Anlagen, für die seit 2020 keine vNE mehr ermittelt werden, sind zu erfassen. Da Rückspeisungen i.d.R. als volatile Einspeisung ohne Vergütung eingestuft werden, ist die Erfassung hier differenziert erforderlich.</t>
  </si>
  <si>
    <t>EHB_§28-1-ARegV_Strom_III_V5_0_220907</t>
  </si>
  <si>
    <t>E10</t>
  </si>
  <si>
    <t>Neuer Referenzpreis von 143,73 €/MWh erfasst.</t>
  </si>
  <si>
    <t xml:space="preserve">In diesem Tabellenblatt sind Angaben zu allen Netzübergängen gemäß § 26 ARegV einzutragen. Die zu übertragenden Erlösobergrenzen(anteile) sind als positives Vorzeichen bei Netzübernahmen und als negatives Vorzeichen bei Netzabgaben einzutragen. Jeder Netzübergang ist gesondert einzutragen. Die dauerhaft nicht beeinflussbaren Kostenanteile sind ohne:
- Erforderliche Inanspruchnahme vorgelagerter Netzebenen (§ 11 Abs. 2 Nr. 4 ARegV),
- Nachrüstung von Wechselrichtern nach § 10 Abs. 1 SysStabV und Anlagen gemäß § 22 SysStabV (§ 11 Abs. 2 Nr. 5 ARegV),
- Genehmigte Investitionsmaßnahmen nach § 23 ARegV (§ 11 Abs. 2 Nr. 6 ARegV),
- Vermiedene Netzentgelte i.S.v. § 18 StromNEV, § 13 Abs. 2 EnFG, §§ 6 Abs. 5 und 13 Abs. 5 KWK-G (§ 11 Abs. 2 Nr. 8 ARegV), 
- Auflösung von Netzanschlusskostenbeiträgen und Baukostenzuschüssen nach § 9 Abs. 1 S. 1 Nr. 3 und 4 i.V.m. S. 2 StromNEV (§ 11 Abs. 2 Nr. 13 ARegV),
- Finanzieller Ausgleich nach § 17d Abs. 7 EnWG (§ 11 Abs. 2 Nr. 15 ARegV),
- Kapazitätsreserve nach § 13e Abs. 3 EnWG, Stilllegung von Braunkohlekraftwerken nach § 13g EnWG sowie Netzstabilitätsanlagen nach § 13k EnWG (§ 11 Abs. 2 Nr. 16 ARegV) und 
- Entschädigungen nach § 15 Abs. 1 und 2 EEG (§ 11 Abs. 2 Nr. 17 ARegV)
einzutragen. Weiterhin ist sicherzustellen, dass die dauerhaft nicht beeinflussbaren Kosten der Netze aus den Netzübergängen nicht doppelt berücksichtigt werden. Dies bedeutet, dass bspw. bei einem Netzübergang eines Netzes aus dem Regelverfahren die dauerhaft nicht beeinflussbaren Kosten ab der dritten Anpassung nach Netzübergang bereits in den Kosten des originären Netzes enthalten sind und somit im Tabellenblatt "C. Erlösobergrenze" bereits berücksichtigt werden. </t>
  </si>
  <si>
    <t>Vorgelagerter Netzbetreiber</t>
  </si>
  <si>
    <t>Benutzungs-
stunden</t>
  </si>
  <si>
    <t>Sonstiges 1</t>
  </si>
  <si>
    <t>Sonstiges 2</t>
  </si>
  <si>
    <t>Sonstiges 3</t>
  </si>
  <si>
    <t>1.</t>
  </si>
  <si>
    <t>2.</t>
  </si>
  <si>
    <t>3.</t>
  </si>
  <si>
    <t>4.</t>
  </si>
  <si>
    <t>5.</t>
  </si>
  <si>
    <t>6.</t>
  </si>
  <si>
    <t>7.</t>
  </si>
  <si>
    <t>Leistungspreis</t>
  </si>
  <si>
    <t>Arbeitspreis</t>
  </si>
  <si>
    <t>Anzahl Messstellen-
betrieb</t>
  </si>
  <si>
    <t>Entgelte Messstellen
-betrieb</t>
  </si>
  <si>
    <t>Kosten
Leistung / Arbeit</t>
  </si>
  <si>
    <t>Kosten
Messstellen
-betrieb</t>
  </si>
  <si>
    <t>Sonstiges 4</t>
  </si>
  <si>
    <t>Sonstiges 5</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</si>
  <si>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</si>
  <si>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</si>
  <si>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</si>
  <si>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</si>
  <si>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</si>
  <si>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</si>
  <si>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</si>
  <si>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</si>
  <si>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</si>
  <si>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</si>
  <si>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</si>
  <si>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</si>
  <si>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</si>
  <si>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</si>
  <si>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</si>
  <si>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</si>
  <si>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</si>
  <si>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</si>
  <si>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</si>
  <si>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</si>
  <si>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</si>
  <si>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</si>
  <si>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</si>
  <si>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</si>
  <si>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</si>
  <si>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</si>
  <si>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</si>
  <si>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</si>
  <si>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</si>
  <si>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</si>
  <si>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</si>
  <si>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</si>
  <si>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</si>
  <si>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</si>
  <si>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</si>
  <si>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</si>
  <si>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</si>
  <si>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</si>
  <si>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</si>
  <si>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</si>
  <si>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</si>
  <si>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</si>
  <si>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</si>
  <si>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Anlage gelöscht</t>
  </si>
  <si>
    <t>Anpassung der VPI- und PF-Werte</t>
  </si>
  <si>
    <t>Redispatch</t>
  </si>
  <si>
    <t>Verlustenergie</t>
  </si>
  <si>
    <t>Position</t>
  </si>
  <si>
    <r>
      <t xml:space="preserve"> x M</t>
    </r>
    <r>
      <rPr>
        <b/>
        <vertAlign val="subscript"/>
        <sz val="11"/>
        <rFont val="Arial"/>
        <family val="2"/>
      </rPr>
      <t>gen.</t>
    </r>
  </si>
  <si>
    <r>
      <t>- VK</t>
    </r>
    <r>
      <rPr>
        <b/>
        <vertAlign val="subscript"/>
        <sz val="11"/>
        <rFont val="Arial"/>
        <family val="2"/>
      </rPr>
      <t>0</t>
    </r>
  </si>
  <si>
    <r>
      <t>= D</t>
    </r>
    <r>
      <rPr>
        <b/>
        <vertAlign val="subscript"/>
        <sz val="11"/>
        <rFont val="Arial"/>
        <family val="2"/>
      </rPr>
      <t>t</t>
    </r>
  </si>
  <si>
    <t>Zu Grunde liegende Verlustenergie-
menge bei der Erlösobergrenzen-festlegung 2021</t>
  </si>
  <si>
    <t>Anpassung der EOG des Jahres</t>
  </si>
  <si>
    <t>Volatile Kostenanteile im Basisjahr</t>
  </si>
  <si>
    <t>Differenz der Kostenanteile zwischen dem Referenzjahr und dem Basisjahr</t>
  </si>
  <si>
    <t>Bewertungsstichtag für den beizulegenden Zeitwert des Deckungsvermögens [Datum]</t>
  </si>
  <si>
    <t>Zuführung Pensionsrückstellungen (Ohne Aufzinsung)</t>
  </si>
  <si>
    <t>Zinszuführung zu Pensionsrückstellungen</t>
  </si>
  <si>
    <t>Erträge aus dem Deckungsvermögen für Pensionsrückstellungen</t>
  </si>
  <si>
    <t>Zu-/Abschreibungen des Deckungsvermögens für Pensionsrückstellungen aufgrund des beizulegenden Zeitwerts</t>
  </si>
  <si>
    <t>Bestand der Pensionsverpflichtungen zum Bilanzstichtag</t>
  </si>
  <si>
    <t>Bestand des Deckungsvermögens zum Bilanzstichtag</t>
  </si>
  <si>
    <t>Volatile Kostenanteile  des laufenden Jahres</t>
  </si>
  <si>
    <r>
      <t>= VK</t>
    </r>
    <r>
      <rPr>
        <b/>
        <vertAlign val="subscript"/>
        <sz val="11"/>
        <rFont val="Arial"/>
        <family val="2"/>
      </rPr>
      <t>t</t>
    </r>
  </si>
  <si>
    <t>Redispatch
[EUR]</t>
  </si>
  <si>
    <t>Finanzieller Ausgleich Redispatch</t>
  </si>
  <si>
    <t>Redispatch im eigenen Netz</t>
  </si>
  <si>
    <t>Redispatch in fremden Netzen</t>
  </si>
  <si>
    <t>Anlage überarbeitet</t>
  </si>
  <si>
    <t>Anlage 2-9 bis 2-11</t>
  </si>
  <si>
    <t>Basisjahr von 2016 auf 2021 geändert</t>
  </si>
  <si>
    <t>Zu- und Abschläge des Regulierungskontosaldos (2021)</t>
  </si>
  <si>
    <t>Zu- und Abschläge des Regulierungskontosaldos (2022)</t>
  </si>
  <si>
    <t>Zu- und Abschläge des Regulierungskontosaldos (2023)</t>
  </si>
  <si>
    <t>Zu- und Abschläge des Regulierungskontosaldos (2024)</t>
  </si>
  <si>
    <t>Zu- und Abschläge des Regulierungskontosaldos (2025)</t>
  </si>
  <si>
    <t>Einheit Entgelt</t>
  </si>
  <si>
    <t>Menge</t>
  </si>
  <si>
    <t>Bezeichnung der 
Marktlokation / Meldepunkt</t>
  </si>
  <si>
    <t>Verlustenergie:</t>
  </si>
  <si>
    <t>Redispatch:</t>
  </si>
  <si>
    <t>Anlage 2-13: Auflösung von Netzanschlusskostenbeiträgen und Baukostenzuschüssen nach § 9 Abs. 1 S. 1 Nr. 3 und 4 i.V.m. S. 2 StromNEV (Plankosten) sowie Investitionszuschüssen (Plankosten)</t>
  </si>
  <si>
    <r>
      <t xml:space="preserve">dauerhaft nicht beeinflussbare Kosten (§ 11 Abs. 2 ARegV) </t>
    </r>
    <r>
      <rPr>
        <b/>
        <u/>
        <sz val="11"/>
        <rFont val="Arial"/>
        <family val="2"/>
      </rPr>
      <t xml:space="preserve">ohne:
</t>
    </r>
    <r>
      <rPr>
        <b/>
        <sz val="11"/>
        <rFont val="Arial"/>
        <family val="2"/>
      </rPr>
      <t>Nummer 4 bis 6, 8 
und 13 
[EUR]</t>
    </r>
  </si>
  <si>
    <t>Vorübergehend nicht beeinflussbare Kostenanteile nach 
§ 11 Abs. 3 ARegV
[EUR]</t>
  </si>
  <si>
    <t>cta / Treuhandmodell</t>
  </si>
  <si>
    <t>Auflösung des Abzugsbetrags nach § 23 Absatz 2a ARegV</t>
  </si>
  <si>
    <t>genehmigte Investitionsmaßnahmen nach § 23 ARegV</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</si>
  <si>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</si>
  <si>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</si>
  <si>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</si>
  <si>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</si>
  <si>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</si>
  <si>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</si>
  <si>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</si>
  <si>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</si>
  <si>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</si>
  <si>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</si>
  <si>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</si>
  <si>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</si>
  <si>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</si>
  <si>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</si>
  <si>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</si>
  <si>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</si>
  <si>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</si>
  <si>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</si>
  <si>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</si>
  <si>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</si>
  <si>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</si>
  <si>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</si>
  <si>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</si>
  <si>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</si>
  <si>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</si>
  <si>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</si>
  <si>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</si>
  <si>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</si>
  <si>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</si>
  <si>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</si>
  <si>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</si>
  <si>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</si>
  <si>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</si>
  <si>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</si>
  <si>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</si>
  <si>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</si>
  <si>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</si>
  <si>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</si>
  <si>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</si>
  <si>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</si>
  <si>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</si>
  <si>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</si>
  <si>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</si>
  <si>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</si>
  <si>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</si>
  <si>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</si>
  <si>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</si>
  <si>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</si>
  <si>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</si>
  <si>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</si>
  <si>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</si>
  <si>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</si>
  <si>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</si>
  <si>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</si>
  <si>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</si>
  <si>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</si>
  <si>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</si>
  <si>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</si>
  <si>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</si>
  <si>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</si>
  <si>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</si>
  <si>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</si>
  <si>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</si>
  <si>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</si>
  <si>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</si>
  <si>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</si>
  <si>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</si>
  <si>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</si>
  <si>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</si>
  <si>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</si>
  <si>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</si>
  <si>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</si>
  <si>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</si>
  <si>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</si>
  <si>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</si>
  <si>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</si>
  <si>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</si>
  <si>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</si>
  <si>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</si>
  <si>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</si>
  <si>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</si>
  <si>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</si>
  <si>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</si>
  <si>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</si>
  <si>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</si>
  <si>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</si>
  <si>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</si>
  <si>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</si>
  <si>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</si>
  <si>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</si>
  <si>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</si>
  <si>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</si>
  <si>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</si>
  <si>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</si>
  <si>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</si>
  <si>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</si>
  <si>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</si>
  <si>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</si>
  <si>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</si>
  <si>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</si>
  <si>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</si>
  <si>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</si>
  <si>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</si>
  <si>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</si>
  <si>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</si>
  <si>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</si>
  <si>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</si>
  <si>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</si>
  <si>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</si>
  <si>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</si>
  <si>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</si>
  <si>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</si>
  <si>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</si>
  <si>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</si>
  <si>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</si>
  <si>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</si>
  <si>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</si>
  <si>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</si>
  <si>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</si>
  <si>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</si>
  <si>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</si>
  <si>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</si>
  <si>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</si>
  <si>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</si>
  <si>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</si>
  <si>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</si>
  <si>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</si>
  <si>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</si>
  <si>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</si>
  <si>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</si>
  <si>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</si>
  <si>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</si>
  <si>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</si>
  <si>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</si>
  <si>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</si>
  <si>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</si>
  <si>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</si>
  <si>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</si>
  <si>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</si>
  <si>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</si>
  <si>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</si>
  <si>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</si>
  <si>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</si>
  <si>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</si>
  <si>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</si>
  <si>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</si>
  <si>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</si>
  <si>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</si>
  <si>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</si>
  <si>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</si>
  <si>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Layout überarbeitet</t>
  </si>
  <si>
    <t>EHB_§28-1-ARegV_Strom_IV_V1_0_230918</t>
  </si>
  <si>
    <t>Werte / Datum</t>
  </si>
  <si>
    <t>EHB_§28-1-ARegV_Strom_IV_V1_1_230927</t>
  </si>
  <si>
    <t>1.1</t>
  </si>
  <si>
    <t>I46</t>
  </si>
  <si>
    <t>Zeile 68</t>
  </si>
  <si>
    <t>Summenformeln geändert</t>
  </si>
  <si>
    <t>§ 11 Abs. 2 S. 1 
Nr. 1 ARegV</t>
  </si>
  <si>
    <t>§ 11 Abs. 2 S. 1 
Nr. 2 ARegV</t>
  </si>
  <si>
    <t>§ 11 Abs. 2 S. 1 
Nr. 3 ARegV</t>
  </si>
  <si>
    <t>§ 11 Abs. 2 S. 1 
Nr. 4 ARegV</t>
  </si>
  <si>
    <t>§ 11 Abs. 2 S. 1 
Nr. 5 ARegV</t>
  </si>
  <si>
    <t>§ 11 Abs. 2 S. 1 
Nr. 6 ARegV</t>
  </si>
  <si>
    <t>§ 11 Abs. 2 S. 1 
Nr. 6a ARegV</t>
  </si>
  <si>
    <t>§ 11 Abs. 2 S. 1 
Nr. 7 ARegV</t>
  </si>
  <si>
    <t>§ 11 Abs. 2 S. 1 
Nr. 8 ARegV</t>
  </si>
  <si>
    <t>§ 11 Abs. 2 S. 1 
Nr. 9 ARegV</t>
  </si>
  <si>
    <t>§ 11 Abs. 2 S. 1 
Nr. 10 ARegV</t>
  </si>
  <si>
    <t>§ 11 Abs. 2 S. 1 
Nr. 11 ARegV</t>
  </si>
  <si>
    <t>§ 11 Abs. 2 S. 1 
Nr. 12a ARegV</t>
  </si>
  <si>
    <t>§ 11 Abs. 2 S. 1 
Nr. 13 ARegV</t>
  </si>
  <si>
    <t xml:space="preserve">§ 11 Abs. 2 S. 4 </t>
  </si>
  <si>
    <t>§ 11 Abs. 2 S. 2 
Sonstige</t>
  </si>
  <si>
    <t>neues Tabellenblatt</t>
  </si>
  <si>
    <t>C17</t>
  </si>
  <si>
    <t>Festlegung MsbG 
(BK8-23/007-A)</t>
  </si>
  <si>
    <t xml:space="preserve">Planmenge der mit iMSys ausgestatten abrechnungsfähigen Zählpunkte (in Stück) </t>
  </si>
  <si>
    <t>Maximaler Beteiligung Netzbetreiber an der POG [EUR]</t>
  </si>
  <si>
    <t>Hier ist der Endbestand an mit iMSys ausgestatteten abrechnungsfähigen Zählpunkten aus dem der Anpassung der EOG um zwei Jahre vorausgehenden Jahr einzutragen (Bsp. Anpassung EOG 2025 -&gt; Endbestand 2023).</t>
  </si>
  <si>
    <t>Der Zuwachs der im ersten Halbjahr des Vorjahres mit iMSys ausgestateten abrechnungsfähigen Zählpunkten ist hier anzugeben (Bsp. Anpassung EOG 2025 -&gt; Zuwachs 1. Halbjahr 2024).</t>
  </si>
  <si>
    <t>Plankosten für die Beteiligung an den Entgelten für die Ausstattung von Zählpunkten mit intelligenten Messsystemen</t>
  </si>
  <si>
    <t>Plankosten aus der Beteiligung an den Entgelten für die Ausstattung von abrechnungsfähigen Zählpunkten mit iMSys [EUR]</t>
  </si>
  <si>
    <r>
      <t xml:space="preserve">Plankosten aus der Beteiligung an den Entgelten für die Ausstattung von Zählpunkten mit iMSys [EUR]:
</t>
    </r>
    <r>
      <rPr>
        <sz val="11"/>
        <rFont val="Arial"/>
        <family val="2"/>
      </rPr>
      <t xml:space="preserve">Die Plankosten ergeben sich aus der Planmenge multipliziert mit der höchsten Beteiligung des Anschlussnetzbetreibers an der POG. Der Anschlussnetzbetreiber kann davon abweichend einen niedrigeren Wert angeben. </t>
    </r>
  </si>
  <si>
    <t>Festlegung zur regulatorischen Behandlung der beim Anschlussnetzbetreiber nach MsbG entstehenden Kosten (BK8-23/007-A):</t>
  </si>
  <si>
    <t>Anlage: FL</t>
  </si>
  <si>
    <t>Anlage FL</t>
  </si>
  <si>
    <t>=&gt; Anlage FL</t>
  </si>
  <si>
    <t>prognostizierte Mengen
[MWh]</t>
  </si>
  <si>
    <t>prognostizierte Preise
[€/MWh]</t>
  </si>
  <si>
    <t>Zu- und Abschläge des Regulieurngskontos auf die 4.Regulieurngsperiode angepasst</t>
  </si>
  <si>
    <t>dnbK-Positionen - Nr. 17 und EPMK entfernt</t>
  </si>
  <si>
    <t>neue dnbK-Position "FL MsbG"</t>
  </si>
  <si>
    <t>Bezeichnungen angepasst</t>
  </si>
  <si>
    <t>Zeile 33</t>
  </si>
  <si>
    <t>Bereich B14:B33</t>
  </si>
  <si>
    <t>Bereich B32:E38</t>
  </si>
  <si>
    <t>Detailabfrage zum Redispatch ergänzt</t>
  </si>
  <si>
    <t>Neuer Referenzpreis von 112,04 €/MWh erfasst.</t>
  </si>
  <si>
    <t>Blindleistung</t>
  </si>
  <si>
    <t>Sachverhalt Blindleistung ergänzt</t>
  </si>
  <si>
    <t>Zeile 7</t>
  </si>
  <si>
    <r>
      <t xml:space="preserve">MaStR-Nr.:
</t>
    </r>
    <r>
      <rPr>
        <sz val="11"/>
        <rFont val="Arial"/>
        <family val="2"/>
      </rPr>
      <t>Hier ist die von der Bundesnetzagentur dem Stromnetzbetreiber zugewiesene aktuell gültige Nummer im Marktstammdatenregister einzutragen.</t>
    </r>
  </si>
  <si>
    <r>
      <rPr>
        <b/>
        <u/>
        <sz val="11"/>
        <rFont val="Arial"/>
        <family val="2"/>
      </rPr>
      <t>Blindleistung:</t>
    </r>
    <r>
      <rPr>
        <b/>
        <sz val="11"/>
        <rFont val="Arial"/>
        <family val="2"/>
      </rPr>
      <t xml:space="preserve">
</t>
    </r>
    <r>
      <rPr>
        <sz val="11"/>
        <rFont val="Arial"/>
        <family val="2"/>
      </rPr>
      <t>Derzeit konsultiert die Beschlusskammer eine Festlegung zur Behandlung der Kosten für die marktliche Beschaffung von Blindleistung als volatile Kostenanteile. Hintergrund ist die Festlegung der Beschlusskammer 6 unter dem Aktenzeichen BK6-23-072. In diesen Felder sind daher all Kosten und Erlöse (als Summenwert) einzutragen, die aus der marktlichen Beschaffung oder den entsprechend weiterverrechneten Kosten resultieren.</t>
    </r>
  </si>
  <si>
    <r>
      <rPr>
        <b/>
        <u/>
        <sz val="11"/>
        <rFont val="Arial"/>
        <family val="2"/>
      </rPr>
      <t>Redispatch:</t>
    </r>
    <r>
      <rPr>
        <b/>
        <sz val="11"/>
        <rFont val="Arial"/>
        <family val="2"/>
      </rPr>
      <t xml:space="preserve">
Redispatch im eigenen Netz:
</t>
    </r>
    <r>
      <rPr>
        <sz val="11"/>
        <rFont val="Arial"/>
        <family val="2"/>
      </rPr>
      <t>Angabe der Kosten bzw. Erlöse differenziert nach konvetionellen und erneuerbaren Anlagen für Redispatch durch Engpässe, die im eigenen Verteilnetz verursacht wurden.
Redispatch in fremden Netzen:
Angabe der Kosten bzw. Erlöse differenziert nach konvetionellen und erneuerbaren Anlagen für Redispatch durch Engpässe, die aufgrund von Engpässen in Netzen Dritten im Verteilnetz entstehen.</t>
    </r>
  </si>
  <si>
    <r>
      <rPr>
        <b/>
        <u/>
        <sz val="11"/>
        <rFont val="Arial"/>
        <family val="2"/>
      </rPr>
      <t>Verlustenergie:</t>
    </r>
    <r>
      <rPr>
        <b/>
        <sz val="11"/>
        <rFont val="Arial"/>
        <family val="2"/>
      </rPr>
      <t xml:space="preserve">
Veröffentlichter Referenzpreis [€ / MWh]:</t>
    </r>
    <r>
      <rPr>
        <sz val="11"/>
        <rFont val="Arial"/>
        <family val="2"/>
      </rPr>
      <t xml:space="preserve">
Der jährlich anzuwendende Referenzpreis wird von der BNetzA veröffentlicht.
</t>
    </r>
    <r>
      <rPr>
        <b/>
        <sz val="11"/>
        <rFont val="Arial"/>
        <family val="2"/>
      </rPr>
      <t>Zu Grunde liegende Verlustenergiemenge bei der Erlösobergrenzenfestlegung 2016 [kWh]:</t>
    </r>
    <r>
      <rPr>
        <sz val="11"/>
        <rFont val="Arial"/>
        <family val="2"/>
      </rPr>
      <t xml:space="preserve">
Die der Festlegung zur Erlösobergrenze zu Grunde liegende Verlustenergiemenge Mgen. wird konstant gehalten. Eine jährliche Anpassung der Mengenkomponente findet nicht statt. Mengenveränderungen aufgrund von Teilnetzübergängen werden im Tabellenblatt "D. Netzübergänge" berücksichtigt.
</t>
    </r>
    <r>
      <rPr>
        <b/>
        <sz val="11"/>
        <rFont val="Arial"/>
        <family val="2"/>
      </rPr>
      <t>Volatile Kostenanteile in der Ausgangsbasis [EURO]:</t>
    </r>
    <r>
      <rPr>
        <sz val="11"/>
        <rFont val="Arial"/>
        <family val="2"/>
      </rPr>
      <t xml:space="preserve">
Volatiler Kostenanteil der Ausgangsbasis (Zeitpunkt t0).</t>
    </r>
  </si>
  <si>
    <t>2.0</t>
  </si>
  <si>
    <r>
      <t>Verbraucherpreis-
gesamtindex nach 
§ 8 ARegV
[VPI</t>
    </r>
    <r>
      <rPr>
        <vertAlign val="subscript"/>
        <sz val="10"/>
        <rFont val="Arial"/>
        <family val="2"/>
      </rPr>
      <t>t</t>
    </r>
    <r>
      <rPr>
        <sz val="10"/>
        <rFont val="Arial"/>
        <family val="2"/>
      </rPr>
      <t>]</t>
    </r>
  </si>
  <si>
    <t>EHB_Anp_EOG_§28_Nr1_ARegV_Strom_IV_V2_0_240909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</si>
</sst>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0\ &quot;€&quot;;[Red]\-#,##0\ &quot;€&quot;"/>
    <numFmt numFmtId="8" formatCode="#,##0.00\ &quot;€&quot;;[Red]\-#,##0.00\ &quot;€&quot;"/>
    <numFmt numFmtId="44" formatCode="_-* #,##0.00\ &quot;€&quot;_-;\-* #,##0.00\ &quot;€&quot;_-;_-* &quot;-&quot;??\ &quot;€&quot;_-;_-@_-"/>
    <numFmt numFmtId="164" formatCode="_-* #,##0.00\ _€_-;\-* #,##0.00\ _€_-;_-* &quot;-&quot;??\ _€_-;_-@_-"/>
    <numFmt numFmtId="165" formatCode="#,##0.00_ ;[Red]\-#,##0.00\ "/>
    <numFmt numFmtId="166" formatCode="#,##0_ ;[Red]\-#,##0\ "/>
    <numFmt numFmtId="167" formatCode="_([$€]* #,##0.00_);_([$€]* \(#,##0.00\);_([$€]* &quot;-&quot;??_);_(@_)"/>
    <numFmt numFmtId="168" formatCode="#,##0.0000_ ;[Red]\-#,##0.0000\ "/>
    <numFmt numFmtId="169" formatCode="#,##0.0_ ;[Red]\-#,##0.0\ "/>
    <numFmt numFmtId="170" formatCode="#,##0.00_ ;[Red]\-#,##0.00;\-"/>
    <numFmt numFmtId="171" formatCode="\+#,##0\ ;\-#,##0\ "/>
    <numFmt numFmtId="172" formatCode="_(* #,##0.00_);_(* \(#,##0.00\);_(* &quot;-&quot;??_);_(@_)"/>
    <numFmt numFmtId="173" formatCode="#,##0.0000"/>
    <numFmt numFmtId="174" formatCode="0_ ;[Red]\-0\ "/>
    <numFmt numFmtId="175" formatCode="#,##0_ &quot;h&quot;;[Red]\-#,##0\ &quot;h&quot;"/>
    <numFmt numFmtId="176" formatCode="#,##0.0_ &quot;kW&quot;;[Red]\-#,##0.0\ &quot;kW&quot;"/>
    <numFmt numFmtId="177" formatCode="#,##0_ &quot;kWh&quot;;[Red]\-#,##0\ &quot;kWh&quot;"/>
    <numFmt numFmtId="178" formatCode="#,##0.00_ &quot;€/kW&quot;;[Red]\-#,##0.00\ &quot;€/kW&quot;"/>
    <numFmt numFmtId="179" formatCode="#,##0.00_ &quot;ct/kWh&quot;;[Red]\-#,##0.00\ &quot;ct/kWh&quot;"/>
    <numFmt numFmtId="180" formatCode="#,##0.00_ \ &quot;€/a&quot;;[Red]\-#,##0.00\ &quot;€/a&quot;"/>
    <numFmt numFmtId="181" formatCode="#,##0_ &quot;kvarh&quot;;[Red]\-#,##0\ &quot;kvarh&quot;"/>
  </numFmts>
  <fonts count="59" x14ac:knownFonts="1">
    <font>
      <sz val="11"/>
      <name val="Arial"/>
    </font>
    <font>
      <sz val="11"/>
      <color theme="1"/>
      <name val="Calibri"/>
      <family val="2"/>
      <scheme val="minor"/>
    </font>
    <font>
      <sz val="11"/>
      <color theme="1"/>
      <name val="Calibri"/>
      <family val="2"/>
      <scheme val="minor"/>
    </font>
    <font>
      <sz val="11"/>
      <name val="Arial"/>
      <family val="2"/>
    </font>
    <font>
      <u/>
      <sz val="11"/>
      <color indexed="12"/>
      <name val="Arial"/>
      <family val="2"/>
    </font>
    <font>
      <b/>
      <sz val="12"/>
      <name val="Arial"/>
      <family val="2"/>
    </font>
    <font>
      <b/>
      <sz val="10"/>
      <name val="Arial"/>
      <family val="2"/>
    </font>
    <font>
      <b/>
      <sz val="14"/>
      <name val="Arial"/>
      <family val="2"/>
    </font>
    <font>
      <sz val="10"/>
      <name val="Arial"/>
      <family val="2"/>
    </font>
    <font>
      <sz val="8"/>
      <name val="Arial"/>
      <family val="2"/>
    </font>
    <font>
      <b/>
      <sz val="15"/>
      <name val="Arial"/>
      <family val="2"/>
    </font>
    <font>
      <b/>
      <sz val="11"/>
      <name val="Arial"/>
      <family val="2"/>
    </font>
    <font>
      <sz val="11"/>
      <name val="Arial"/>
      <family val="2"/>
    </font>
    <font>
      <vertAlign val="subscript"/>
      <sz val="10"/>
      <name val="Arial"/>
      <family val="2"/>
    </font>
    <font>
      <sz val="10"/>
      <name val="Arial"/>
      <family val="2"/>
    </font>
    <font>
      <b/>
      <vertAlign val="subscript"/>
      <sz val="10"/>
      <name val="Arial"/>
      <family val="2"/>
    </font>
    <font>
      <b/>
      <sz val="8"/>
      <name val="Arial"/>
      <family val="2"/>
    </font>
    <font>
      <b/>
      <u/>
      <sz val="11"/>
      <name val="Arial"/>
      <family val="2"/>
    </font>
    <font>
      <b/>
      <u/>
      <sz val="11"/>
      <color indexed="12"/>
      <name val="Arial"/>
      <family val="2"/>
    </font>
    <font>
      <sz val="8"/>
      <name val="Arial"/>
      <family val="2"/>
    </font>
    <font>
      <b/>
      <sz val="8"/>
      <name val="Arial"/>
      <family val="2"/>
    </font>
    <font>
      <b/>
      <vertAlign val="subscript"/>
      <sz val="11"/>
      <name val="Arial"/>
      <family val="2"/>
    </font>
    <font>
      <b/>
      <sz val="11"/>
      <color indexed="10"/>
      <name val="Arial"/>
      <family val="2"/>
    </font>
    <font>
      <b/>
      <sz val="10"/>
      <color indexed="10"/>
      <name val="Arial"/>
      <family val="2"/>
    </font>
    <font>
      <b/>
      <u/>
      <sz val="12"/>
      <name val="Arial"/>
      <family val="2"/>
    </font>
    <font>
      <i/>
      <sz val="10"/>
      <name val="Arial"/>
      <family val="2"/>
    </font>
    <font>
      <b/>
      <i/>
      <sz val="10"/>
      <name val="Arial"/>
      <family val="2"/>
    </font>
    <font>
      <b/>
      <i/>
      <sz val="10"/>
      <name val="Arial"/>
      <family val="2"/>
    </font>
    <font>
      <b/>
      <i/>
      <sz val="9"/>
      <name val="Arial"/>
      <family val="2"/>
    </font>
    <font>
      <b/>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Courier"/>
      <family val="3"/>
    </font>
    <font>
      <sz val="11"/>
      <color indexed="52"/>
      <name val="Calibri"/>
      <family val="2"/>
    </font>
    <font>
      <sz val="11"/>
      <color indexed="10"/>
      <name val="Calibri"/>
      <family val="2"/>
    </font>
    <font>
      <b/>
      <sz val="11"/>
      <color indexed="9"/>
      <name val="Calibri"/>
      <family val="2"/>
    </font>
    <font>
      <b/>
      <sz val="11"/>
      <color indexed="9"/>
      <name val="Arial"/>
      <family val="2"/>
    </font>
    <font>
      <sz val="10"/>
      <name val="Arial"/>
      <family val="2"/>
    </font>
    <font>
      <sz val="11"/>
      <color rgb="FF000000"/>
      <name val="Calibri"/>
      <family val="2"/>
      <scheme val="minor"/>
    </font>
    <font>
      <u/>
      <sz val="10"/>
      <color indexed="12"/>
      <name val="Arial"/>
      <family val="2"/>
    </font>
    <font>
      <sz val="10"/>
      <name val="Arial"/>
      <family val="2"/>
    </font>
    <font>
      <sz val="10"/>
      <color theme="1"/>
      <name val="Arial"/>
      <family val="2"/>
    </font>
    <font>
      <sz val="9"/>
      <color indexed="81"/>
      <name val="Segoe UI"/>
      <family val="2"/>
    </font>
    <font>
      <b/>
      <sz val="9"/>
      <color indexed="81"/>
      <name val="Segoe UI"/>
      <family val="2"/>
    </font>
    <font>
      <sz val="11"/>
      <color theme="1"/>
      <name val="Arial"/>
      <family val="2"/>
    </font>
    <font>
      <sz val="9"/>
      <name val="Arial"/>
      <family val="2"/>
    </font>
    <font>
      <b/>
      <sz val="11"/>
      <color theme="1"/>
      <name val="Arial"/>
      <family val="2"/>
    </font>
  </fonts>
  <fills count="3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gray0625">
        <bgColor indexed="43"/>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14996795556505021"/>
        <bgColor indexed="64"/>
      </patternFill>
    </fill>
    <fill>
      <patternFill patternType="gray0625">
        <bgColor rgb="FFFFFF99"/>
      </patternFill>
    </fill>
  </fills>
  <borders count="44">
    <border>
      <left/>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top/>
      <bottom style="dotted">
        <color indexed="64"/>
      </bottom>
      <diagonal/>
    </border>
  </borders>
  <cellStyleXfs count="158">
    <xf numFmtId="0" fontId="0" fillId="0" borderId="0"/>
    <xf numFmtId="0" fontId="14" fillId="2" borderId="0"/>
    <xf numFmtId="0" fontId="14" fillId="2" borderId="0"/>
    <xf numFmtId="0" fontId="8" fillId="2" borderId="0"/>
    <xf numFmtId="0" fontId="14" fillId="2" borderId="0"/>
    <xf numFmtId="0" fontId="14" fillId="2" borderId="0"/>
    <xf numFmtId="0" fontId="8" fillId="2" borderId="0"/>
    <xf numFmtId="0" fontId="8" fillId="2" borderId="0"/>
    <xf numFmtId="0" fontId="8" fillId="2" borderId="0"/>
    <xf numFmtId="0" fontId="6" fillId="2" borderId="0"/>
    <xf numFmtId="0" fontId="25" fillId="2" borderId="0"/>
    <xf numFmtId="0" fontId="26" fillId="2" borderId="0"/>
    <xf numFmtId="0" fontId="26" fillId="2" borderId="0"/>
    <xf numFmtId="0" fontId="27" fillId="2" borderId="0"/>
    <xf numFmtId="0" fontId="26" fillId="2" borderId="0"/>
    <xf numFmtId="0" fontId="26" fillId="2" borderId="0"/>
    <xf numFmtId="0" fontId="27" fillId="2" borderId="0"/>
    <xf numFmtId="0" fontId="27" fillId="2" borderId="0"/>
    <xf numFmtId="0" fontId="27" fillId="2" borderId="0"/>
    <xf numFmtId="0" fontId="28" fillId="2" borderId="0"/>
    <xf numFmtId="0" fontId="29" fillId="2" borderId="0"/>
    <xf numFmtId="0" fontId="19" fillId="2" borderId="0"/>
    <xf numFmtId="170" fontId="14" fillId="3" borderId="1"/>
    <xf numFmtId="170" fontId="14" fillId="3" borderId="1"/>
    <xf numFmtId="170" fontId="14" fillId="3" borderId="1"/>
    <xf numFmtId="170" fontId="14" fillId="3" borderId="1"/>
    <xf numFmtId="170" fontId="14" fillId="3" borderId="1"/>
    <xf numFmtId="0" fontId="25" fillId="3" borderId="0"/>
    <xf numFmtId="0" fontId="14" fillId="2" borderId="0"/>
    <xf numFmtId="0" fontId="14" fillId="2" borderId="0"/>
    <xf numFmtId="0" fontId="8" fillId="2" borderId="0"/>
    <xf numFmtId="0" fontId="14" fillId="2" borderId="0"/>
    <xf numFmtId="0" fontId="14" fillId="2" borderId="0"/>
    <xf numFmtId="0" fontId="8" fillId="2" borderId="0"/>
    <xf numFmtId="0" fontId="8" fillId="2" borderId="0"/>
    <xf numFmtId="0" fontId="8" fillId="2" borderId="0"/>
    <xf numFmtId="0" fontId="6" fillId="2" borderId="0"/>
    <xf numFmtId="0" fontId="25" fillId="2" borderId="0"/>
    <xf numFmtId="0" fontId="14" fillId="2" borderId="0"/>
    <xf numFmtId="0" fontId="28" fillId="2" borderId="0"/>
    <xf numFmtId="0" fontId="29" fillId="2" borderId="0"/>
    <xf numFmtId="0" fontId="19" fillId="2" borderId="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7"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7"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1" fillId="14"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4"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20" borderId="0" applyNumberFormat="0" applyBorder="0" applyAlignment="0" applyProtection="0"/>
    <xf numFmtId="0" fontId="31" fillId="15"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6" borderId="0" applyNumberFormat="0" applyBorder="0" applyAlignment="0" applyProtection="0"/>
    <xf numFmtId="0" fontId="31" fillId="21" borderId="0" applyNumberFormat="0" applyBorder="0" applyAlignment="0" applyProtection="0"/>
    <xf numFmtId="0" fontId="31" fillId="21" borderId="0" applyNumberFormat="0" applyBorder="0" applyAlignment="0" applyProtection="0"/>
    <xf numFmtId="0" fontId="32" fillId="22" borderId="2" applyNumberFormat="0" applyAlignment="0" applyProtection="0"/>
    <xf numFmtId="0" fontId="32" fillId="22" borderId="2" applyNumberFormat="0" applyAlignment="0" applyProtection="0"/>
    <xf numFmtId="0" fontId="33" fillId="22" borderId="3" applyNumberFormat="0" applyAlignment="0" applyProtection="0"/>
    <xf numFmtId="0" fontId="33" fillId="22" borderId="3" applyNumberFormat="0" applyAlignment="0" applyProtection="0"/>
    <xf numFmtId="164" fontId="8" fillId="0" borderId="0" applyFont="0" applyFill="0" applyBorder="0" applyAlignment="0" applyProtection="0"/>
    <xf numFmtId="0" fontId="34" fillId="9" borderId="3" applyNumberFormat="0" applyAlignment="0" applyProtection="0"/>
    <xf numFmtId="0" fontId="34" fillId="9" borderId="3" applyNumberFormat="0" applyAlignment="0" applyProtection="0"/>
    <xf numFmtId="0" fontId="35" fillId="0" borderId="4" applyNumberFormat="0" applyFill="0" applyAlignment="0" applyProtection="0"/>
    <xf numFmtId="0" fontId="35" fillId="0" borderId="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167" fontId="8" fillId="0" borderId="0" applyFon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4" fillId="0" borderId="0" applyNumberFormat="0" applyFill="0" applyBorder="0" applyAlignment="0" applyProtection="0">
      <alignment vertical="top"/>
      <protection locked="0"/>
    </xf>
    <xf numFmtId="0" fontId="38" fillId="23" borderId="0" applyNumberFormat="0" applyBorder="0" applyAlignment="0" applyProtection="0"/>
    <xf numFmtId="0" fontId="38" fillId="23" borderId="0" applyNumberFormat="0" applyBorder="0" applyAlignment="0" applyProtection="0"/>
    <xf numFmtId="0" fontId="12" fillId="24" borderId="5" applyNumberFormat="0" applyFont="0" applyAlignment="0" applyProtection="0"/>
    <xf numFmtId="0" fontId="12" fillId="24" borderId="5" applyNumberFormat="0" applyFont="0" applyAlignment="0" applyProtection="0"/>
    <xf numFmtId="9" fontId="3"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0" fontId="39" fillId="5" borderId="0" applyNumberFormat="0" applyBorder="0" applyAlignment="0" applyProtection="0"/>
    <xf numFmtId="0" fontId="39" fillId="5" borderId="0" applyNumberFormat="0" applyBorder="0" applyAlignment="0" applyProtection="0"/>
    <xf numFmtId="0" fontId="8" fillId="0" borderId="0"/>
    <xf numFmtId="0" fontId="14" fillId="0" borderId="0"/>
    <xf numFmtId="0" fontId="14" fillId="0" borderId="0"/>
    <xf numFmtId="0" fontId="14" fillId="0" borderId="0"/>
    <xf numFmtId="0" fontId="12" fillId="0" borderId="0"/>
    <xf numFmtId="0" fontId="8" fillId="0" borderId="0"/>
    <xf numFmtId="0" fontId="8" fillId="0" borderId="0"/>
    <xf numFmtId="0" fontId="8" fillId="0" borderId="0"/>
    <xf numFmtId="0" fontId="8" fillId="0" borderId="0"/>
    <xf numFmtId="0" fontId="8" fillId="0" borderId="0"/>
    <xf numFmtId="0" fontId="8" fillId="0" borderId="0"/>
    <xf numFmtId="0" fontId="40" fillId="0" borderId="0" applyNumberFormat="0" applyFill="0" applyBorder="0" applyAlignment="0" applyProtection="0"/>
    <xf numFmtId="0" fontId="41" fillId="0" borderId="6" applyNumberFormat="0" applyFill="0" applyAlignment="0" applyProtection="0"/>
    <xf numFmtId="0" fontId="41" fillId="0" borderId="6" applyNumberFormat="0" applyFill="0" applyAlignment="0" applyProtection="0"/>
    <xf numFmtId="0" fontId="42" fillId="0" borderId="7" applyNumberFormat="0" applyFill="0" applyAlignment="0" applyProtection="0"/>
    <xf numFmtId="0" fontId="42" fillId="0" borderId="7" applyNumberFormat="0" applyFill="0" applyAlignment="0" applyProtection="0"/>
    <xf numFmtId="0" fontId="43" fillId="0" borderId="8" applyNumberFormat="0" applyFill="0" applyAlignment="0" applyProtection="0"/>
    <xf numFmtId="0" fontId="43" fillId="0" borderId="8"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44" fillId="0" borderId="0"/>
    <xf numFmtId="0" fontId="45" fillId="0" borderId="9" applyNumberFormat="0" applyFill="0" applyAlignment="0" applyProtection="0"/>
    <xf numFmtId="0" fontId="45" fillId="0" borderId="9" applyNumberFormat="0" applyFill="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25" borderId="10" applyNumberFormat="0" applyAlignment="0" applyProtection="0"/>
    <xf numFmtId="0" fontId="47" fillId="25" borderId="10" applyNumberFormat="0" applyAlignment="0" applyProtection="0"/>
    <xf numFmtId="0" fontId="49" fillId="0" borderId="0"/>
    <xf numFmtId="172"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0" fontId="8" fillId="0" borderId="0"/>
    <xf numFmtId="164" fontId="8" fillId="0" borderId="0" applyFont="0" applyFill="0" applyBorder="0" applyAlignment="0" applyProtection="0"/>
    <xf numFmtId="0" fontId="50" fillId="0" borderId="0"/>
    <xf numFmtId="0" fontId="52" fillId="0" borderId="0"/>
    <xf numFmtId="0" fontId="2" fillId="0" borderId="0"/>
    <xf numFmtId="0" fontId="3" fillId="0" borderId="0"/>
    <xf numFmtId="0" fontId="3" fillId="0" borderId="0"/>
    <xf numFmtId="0" fontId="1" fillId="0" borderId="0"/>
    <xf numFmtId="0" fontId="8" fillId="0" borderId="0"/>
  </cellStyleXfs>
  <cellXfs count="606">
    <xf numFmtId="0" fontId="0" fillId="0" borderId="0" xfId="0"/>
    <xf numFmtId="0" fontId="5" fillId="0" borderId="0" xfId="0" applyFont="1" applyFill="1" applyBorder="1" applyAlignment="1" applyProtection="1">
      <alignment horizontal="left"/>
    </xf>
    <xf numFmtId="0" fontId="11" fillId="0" borderId="11" xfId="0" applyFont="1" applyFill="1" applyBorder="1" applyAlignment="1" applyProtection="1">
      <alignment horizontal="left" vertical="center" wrapText="1"/>
    </xf>
    <xf numFmtId="0" fontId="0" fillId="0" borderId="0" xfId="0" applyFill="1" applyProtection="1"/>
    <xf numFmtId="0" fontId="0" fillId="0" borderId="0" xfId="0" applyBorder="1" applyAlignment="1" applyProtection="1">
      <alignment horizontal="left"/>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0" fillId="0" borderId="0" xfId="0" applyFill="1" applyBorder="1" applyAlignment="1" applyProtection="1">
      <alignment horizontal="left" vertical="center"/>
    </xf>
    <xf numFmtId="0" fontId="11" fillId="0" borderId="0" xfId="0" applyFont="1" applyFill="1" applyBorder="1" applyAlignment="1" applyProtection="1">
      <alignment horizontal="center" wrapText="1"/>
    </xf>
    <xf numFmtId="0" fontId="0" fillId="0" borderId="0" xfId="0" applyFill="1" applyAlignment="1" applyProtection="1">
      <alignment horizontal="left"/>
    </xf>
    <xf numFmtId="0" fontId="11" fillId="0" borderId="11" xfId="0" applyFont="1" applyFill="1" applyBorder="1" applyAlignment="1" applyProtection="1">
      <alignment vertical="center" wrapText="1"/>
    </xf>
    <xf numFmtId="0" fontId="12" fillId="0" borderId="0" xfId="121" applyFont="1" applyProtection="1"/>
    <xf numFmtId="0" fontId="12" fillId="0" borderId="0" xfId="121" applyFont="1" applyBorder="1" applyProtection="1"/>
    <xf numFmtId="0" fontId="11" fillId="0" borderId="11" xfId="119" applyFont="1" applyBorder="1" applyAlignment="1" applyProtection="1">
      <alignment vertical="center"/>
    </xf>
    <xf numFmtId="0" fontId="12" fillId="0" borderId="15" xfId="119" applyFont="1" applyBorder="1" applyAlignment="1" applyProtection="1">
      <alignment vertical="center"/>
    </xf>
    <xf numFmtId="0" fontId="11" fillId="0" borderId="13" xfId="119" applyFont="1" applyBorder="1" applyAlignment="1" applyProtection="1">
      <alignment horizontal="center" wrapText="1"/>
    </xf>
    <xf numFmtId="4" fontId="12" fillId="27" borderId="0" xfId="124" applyNumberFormat="1" applyFont="1" applyFill="1" applyProtection="1"/>
    <xf numFmtId="4" fontId="12" fillId="0" borderId="0" xfId="124" applyNumberFormat="1" applyFont="1" applyFill="1" applyBorder="1" applyProtection="1"/>
    <xf numFmtId="4" fontId="12" fillId="27" borderId="0" xfId="124" applyNumberFormat="1" applyFont="1" applyFill="1" applyBorder="1" applyProtection="1"/>
    <xf numFmtId="4" fontId="12" fillId="0" borderId="0" xfId="124" applyNumberFormat="1" applyFont="1" applyFill="1" applyProtection="1"/>
    <xf numFmtId="4" fontId="11" fillId="27" borderId="17" xfId="0" applyNumberFormat="1" applyFont="1" applyFill="1" applyBorder="1" applyAlignment="1" applyProtection="1">
      <alignment vertical="top" wrapText="1"/>
    </xf>
    <xf numFmtId="4" fontId="11" fillId="0" borderId="17" xfId="0" applyNumberFormat="1" applyFont="1" applyFill="1" applyBorder="1" applyAlignment="1" applyProtection="1">
      <alignment vertical="top" wrapText="1"/>
    </xf>
    <xf numFmtId="0" fontId="8" fillId="0" borderId="0" xfId="120" applyFont="1" applyFill="1" applyProtection="1"/>
    <xf numFmtId="0" fontId="8" fillId="0" borderId="0" xfId="120" applyFont="1" applyFill="1" applyBorder="1" applyProtection="1"/>
    <xf numFmtId="0" fontId="8" fillId="0" borderId="0" xfId="120" applyFont="1" applyProtection="1"/>
    <xf numFmtId="0" fontId="8" fillId="0" borderId="0" xfId="120" applyFont="1" applyBorder="1" applyProtection="1"/>
    <xf numFmtId="0" fontId="11" fillId="0" borderId="13" xfId="0" applyFont="1" applyFill="1" applyBorder="1" applyAlignment="1" applyProtection="1">
      <alignment vertical="center" wrapText="1"/>
    </xf>
    <xf numFmtId="0" fontId="5" fillId="0" borderId="0" xfId="121" applyFont="1" applyBorder="1" applyProtection="1"/>
    <xf numFmtId="0" fontId="8" fillId="28" borderId="13" xfId="123" applyFill="1" applyBorder="1" applyProtection="1">
      <protection locked="0"/>
    </xf>
    <xf numFmtId="0" fontId="8" fillId="28" borderId="13" xfId="123" applyFont="1" applyFill="1" applyBorder="1" applyProtection="1">
      <protection locked="0"/>
    </xf>
    <xf numFmtId="0" fontId="18" fillId="0" borderId="0" xfId="104" quotePrefix="1" applyFont="1" applyAlignment="1" applyProtection="1">
      <alignment horizontal="center"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8" fillId="28" borderId="13" xfId="123" applyFont="1" applyFill="1" applyBorder="1" applyAlignment="1" applyProtection="1">
      <alignment wrapText="1"/>
      <protection locked="0"/>
    </xf>
    <xf numFmtId="0" fontId="22" fillId="0" borderId="0" xfId="0" applyFont="1" applyFill="1" applyBorder="1" applyAlignment="1" applyProtection="1">
      <alignment horizontal="centerContinuous" vertical="center" wrapText="1"/>
    </xf>
    <xf numFmtId="0" fontId="12" fillId="0" borderId="0" xfId="0" applyFont="1" applyProtection="1"/>
    <xf numFmtId="0" fontId="5" fillId="0" borderId="0" xfId="0" applyFont="1" applyBorder="1" applyAlignment="1" applyProtection="1"/>
    <xf numFmtId="0" fontId="12" fillId="0" borderId="0" xfId="0" applyFont="1" applyBorder="1" applyProtection="1"/>
    <xf numFmtId="0" fontId="12" fillId="0" borderId="0" xfId="0" applyFont="1" applyBorder="1" applyAlignment="1" applyProtection="1">
      <alignment vertical="center"/>
    </xf>
    <xf numFmtId="0" fontId="18" fillId="0" borderId="0" xfId="104" applyFont="1" applyFill="1" applyAlignment="1" applyProtection="1">
      <alignment vertical="center"/>
    </xf>
    <xf numFmtId="0" fontId="12" fillId="0" borderId="15" xfId="121" applyFont="1" applyBorder="1" applyProtection="1"/>
    <xf numFmtId="0" fontId="12" fillId="0" borderId="11" xfId="119" applyFont="1" applyBorder="1" applyAlignment="1" applyProtection="1">
      <alignment vertical="center"/>
    </xf>
    <xf numFmtId="0" fontId="12" fillId="0" borderId="26" xfId="119" applyFont="1" applyBorder="1" applyAlignment="1" applyProtection="1">
      <alignment vertical="center"/>
    </xf>
    <xf numFmtId="0" fontId="11" fillId="0" borderId="15" xfId="121" applyFont="1" applyBorder="1" applyProtection="1"/>
    <xf numFmtId="0" fontId="11" fillId="0" borderId="13" xfId="121" applyFont="1" applyFill="1" applyBorder="1" applyAlignment="1" applyProtection="1">
      <alignment horizontal="center" vertical="center" wrapText="1"/>
    </xf>
    <xf numFmtId="4" fontId="11" fillId="0" borderId="17" xfId="124" applyNumberFormat="1" applyFont="1" applyFill="1" applyBorder="1" applyAlignment="1" applyProtection="1">
      <alignment vertical="top" wrapText="1"/>
    </xf>
    <xf numFmtId="0" fontId="18" fillId="0" borderId="0" xfId="104" quotePrefix="1" applyFont="1" applyFill="1" applyAlignment="1" applyProtection="1">
      <alignment vertical="center"/>
    </xf>
    <xf numFmtId="0" fontId="24" fillId="0" borderId="0" xfId="0" applyFont="1" applyFill="1" applyBorder="1" applyAlignment="1" applyProtection="1"/>
    <xf numFmtId="0" fontId="8" fillId="28" borderId="13" xfId="123" applyFill="1" applyBorder="1" applyAlignment="1" applyProtection="1">
      <alignment horizontal="center" vertical="center"/>
      <protection locked="0"/>
    </xf>
    <xf numFmtId="0" fontId="11" fillId="26" borderId="13" xfId="0" applyFont="1" applyFill="1" applyBorder="1" applyAlignment="1" applyProtection="1">
      <alignment horizontal="center" vertical="center"/>
      <protection locked="0"/>
    </xf>
    <xf numFmtId="14" fontId="11" fillId="26" borderId="13" xfId="0" applyNumberFormat="1" applyFont="1" applyFill="1" applyBorder="1" applyAlignment="1" applyProtection="1">
      <alignment horizontal="center" vertical="center"/>
      <protection locked="0"/>
    </xf>
    <xf numFmtId="0" fontId="5" fillId="0" borderId="0" xfId="121" applyFont="1" applyBorder="1" applyAlignment="1" applyProtection="1">
      <alignment vertical="center"/>
    </xf>
    <xf numFmtId="0" fontId="11" fillId="0" borderId="0" xfId="121" applyFont="1" applyAlignment="1" applyProtection="1">
      <alignment horizontal="centerContinuous"/>
    </xf>
    <xf numFmtId="0" fontId="12" fillId="0" borderId="0" xfId="121" applyFont="1" applyAlignment="1" applyProtection="1">
      <alignment horizontal="centerContinuous"/>
    </xf>
    <xf numFmtId="0" fontId="11" fillId="26" borderId="13" xfId="0" applyFont="1" applyFill="1" applyBorder="1" applyAlignment="1" applyProtection="1">
      <alignment horizontal="left" vertical="center" wrapText="1"/>
      <protection locked="0"/>
    </xf>
    <xf numFmtId="166" fontId="12" fillId="26" borderId="13" xfId="121" applyNumberFormat="1" applyFont="1" applyFill="1" applyBorder="1" applyProtection="1">
      <protection locked="0"/>
    </xf>
    <xf numFmtId="0" fontId="11" fillId="0" borderId="13" xfId="0"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xf>
    <xf numFmtId="165" fontId="12" fillId="0" borderId="13" xfId="0" applyNumberFormat="1" applyFont="1" applyFill="1" applyBorder="1" applyAlignment="1" applyProtection="1">
      <alignment horizontal="center" vertical="center"/>
    </xf>
    <xf numFmtId="166" fontId="8" fillId="26" borderId="13" xfId="122" applyNumberFormat="1" applyFont="1" applyFill="1" applyBorder="1" applyAlignment="1" applyProtection="1">
      <alignment horizontal="right" vertical="center"/>
      <protection locked="0"/>
    </xf>
    <xf numFmtId="166" fontId="12" fillId="26" borderId="13" xfId="119" applyNumberFormat="1" applyFont="1" applyFill="1" applyBorder="1" applyAlignment="1" applyProtection="1">
      <alignment vertical="center"/>
      <protection locked="0"/>
    </xf>
    <xf numFmtId="166" fontId="11" fillId="0" borderId="13" xfId="121" applyNumberFormat="1" applyFont="1" applyBorder="1" applyAlignment="1" applyProtection="1">
      <alignment vertical="center"/>
    </xf>
    <xf numFmtId="166" fontId="12" fillId="26" borderId="13" xfId="0" applyNumberFormat="1" applyFont="1" applyFill="1" applyBorder="1" applyProtection="1">
      <protection locked="0"/>
    </xf>
    <xf numFmtId="166" fontId="12" fillId="0" borderId="13" xfId="121" applyNumberFormat="1" applyFont="1" applyFill="1" applyBorder="1" applyProtection="1"/>
    <xf numFmtId="0" fontId="12" fillId="0" borderId="0" xfId="121" applyFont="1" applyFill="1" applyBorder="1" applyProtection="1"/>
    <xf numFmtId="0" fontId="9" fillId="26" borderId="15" xfId="0" applyFont="1" applyFill="1" applyBorder="1" applyProtection="1">
      <protection locked="0"/>
    </xf>
    <xf numFmtId="0" fontId="9" fillId="26" borderId="13" xfId="0" applyFont="1" applyFill="1" applyBorder="1" applyProtection="1">
      <protection locked="0"/>
    </xf>
    <xf numFmtId="0" fontId="5" fillId="0" borderId="0" xfId="0" applyFont="1" applyBorder="1" applyProtection="1"/>
    <xf numFmtId="0" fontId="12" fillId="0" borderId="13" xfId="0" applyFont="1" applyBorder="1" applyAlignment="1" applyProtection="1">
      <alignment horizontal="center"/>
    </xf>
    <xf numFmtId="0" fontId="11" fillId="0" borderId="13" xfId="0" applyFont="1" applyFill="1" applyBorder="1" applyAlignment="1" applyProtection="1">
      <alignment horizontal="center"/>
    </xf>
    <xf numFmtId="166" fontId="11" fillId="0" borderId="13" xfId="0" applyNumberFormat="1" applyFont="1" applyFill="1" applyBorder="1" applyProtection="1"/>
    <xf numFmtId="0" fontId="11" fillId="0" borderId="0" xfId="0" applyFont="1" applyProtection="1"/>
    <xf numFmtId="0" fontId="8" fillId="0" borderId="0" xfId="122" applyFont="1" applyFill="1" applyBorder="1" applyProtection="1">
      <protection locked="0"/>
    </xf>
    <xf numFmtId="0" fontId="8" fillId="0" borderId="0" xfId="122" applyFont="1" applyBorder="1" applyProtection="1">
      <protection locked="0"/>
    </xf>
    <xf numFmtId="0" fontId="8" fillId="0" borderId="0" xfId="122" applyFont="1" applyProtection="1">
      <protection locked="0"/>
    </xf>
    <xf numFmtId="0" fontId="8" fillId="0" borderId="0" xfId="122" applyFont="1" applyFill="1" applyProtection="1">
      <protection locked="0"/>
    </xf>
    <xf numFmtId="0" fontId="8" fillId="0" borderId="13" xfId="122" applyFont="1" applyBorder="1" applyAlignment="1" applyProtection="1">
      <alignment horizontal="center" vertical="center"/>
      <protection locked="0"/>
    </xf>
    <xf numFmtId="0" fontId="6" fillId="0" borderId="0" xfId="122" applyFont="1" applyFill="1" applyBorder="1" applyAlignment="1" applyProtection="1">
      <alignment vertical="center"/>
      <protection locked="0"/>
    </xf>
    <xf numFmtId="165" fontId="8" fillId="26" borderId="13" xfId="122" applyNumberFormat="1" applyFont="1" applyFill="1" applyBorder="1" applyAlignment="1" applyProtection="1">
      <alignment horizontal="right" vertical="center"/>
      <protection locked="0"/>
    </xf>
    <xf numFmtId="0" fontId="6" fillId="0" borderId="0" xfId="122" applyFont="1" applyBorder="1" applyAlignment="1" applyProtection="1">
      <alignment horizontal="center" vertical="center"/>
      <protection locked="0"/>
    </xf>
    <xf numFmtId="14" fontId="8" fillId="26" borderId="13" xfId="122" applyNumberFormat="1" applyFont="1" applyFill="1" applyBorder="1" applyAlignment="1" applyProtection="1">
      <alignment horizontal="center" vertical="center"/>
      <protection locked="0"/>
    </xf>
    <xf numFmtId="1" fontId="8" fillId="26" borderId="13" xfId="122" applyNumberFormat="1" applyFont="1" applyFill="1" applyBorder="1" applyAlignment="1" applyProtection="1">
      <alignment horizontal="center" vertical="center" wrapText="1"/>
      <protection locked="0"/>
    </xf>
    <xf numFmtId="0" fontId="8" fillId="0" borderId="26" xfId="122" applyFont="1" applyBorder="1" applyProtection="1">
      <protection locked="0"/>
    </xf>
    <xf numFmtId="0" fontId="8" fillId="0" borderId="15" xfId="122" applyFont="1" applyBorder="1" applyProtection="1">
      <protection locked="0"/>
    </xf>
    <xf numFmtId="0" fontId="6" fillId="0" borderId="0" xfId="122" applyFont="1" applyFill="1" applyBorder="1" applyAlignment="1" applyProtection="1">
      <alignment horizontal="center" vertical="center"/>
      <protection locked="0"/>
    </xf>
    <xf numFmtId="2" fontId="8" fillId="0" borderId="29" xfId="122" applyNumberFormat="1" applyFont="1" applyFill="1" applyBorder="1" applyAlignment="1" applyProtection="1">
      <alignment horizontal="center" vertical="center" wrapText="1"/>
      <protection locked="0"/>
    </xf>
    <xf numFmtId="14" fontId="8" fillId="26" borderId="15" xfId="122" applyNumberFormat="1" applyFont="1" applyFill="1" applyBorder="1" applyAlignment="1" applyProtection="1">
      <alignment horizontal="center" vertical="center"/>
      <protection locked="0"/>
    </xf>
    <xf numFmtId="166" fontId="8" fillId="26" borderId="13" xfId="122" applyNumberFormat="1" applyFont="1" applyFill="1" applyBorder="1" applyAlignment="1" applyProtection="1">
      <alignment horizontal="left" vertical="center"/>
      <protection locked="0"/>
    </xf>
    <xf numFmtId="0" fontId="8" fillId="0" borderId="0" xfId="122" applyFont="1" applyFill="1" applyBorder="1" applyAlignment="1" applyProtection="1">
      <alignment horizontal="left"/>
      <protection locked="0"/>
    </xf>
    <xf numFmtId="0" fontId="8" fillId="0" borderId="0" xfId="122" applyFont="1" applyBorder="1" applyAlignment="1" applyProtection="1">
      <alignment horizontal="left"/>
      <protection locked="0"/>
    </xf>
    <xf numFmtId="166" fontId="6" fillId="29" borderId="13" xfId="122" applyNumberFormat="1" applyFont="1" applyFill="1" applyBorder="1" applyAlignment="1" applyProtection="1">
      <alignment horizontal="right" vertical="center"/>
      <protection locked="0"/>
    </xf>
    <xf numFmtId="0" fontId="6" fillId="0" borderId="0" xfId="122" applyFont="1" applyBorder="1" applyProtection="1">
      <protection locked="0"/>
    </xf>
    <xf numFmtId="166" fontId="6" fillId="30" borderId="24" xfId="122" applyNumberFormat="1" applyFont="1" applyFill="1" applyBorder="1" applyAlignment="1" applyProtection="1">
      <alignment horizontal="right" vertical="center"/>
      <protection locked="0"/>
    </xf>
    <xf numFmtId="166" fontId="6" fillId="30" borderId="25" xfId="122" applyNumberFormat="1" applyFont="1" applyFill="1" applyBorder="1" applyAlignment="1" applyProtection="1">
      <alignment horizontal="right" vertical="center"/>
      <protection locked="0"/>
    </xf>
    <xf numFmtId="1" fontId="8" fillId="31" borderId="29" xfId="122" applyNumberFormat="1" applyFont="1" applyFill="1" applyBorder="1" applyAlignment="1" applyProtection="1">
      <alignment horizontal="center" vertical="center" wrapText="1"/>
      <protection locked="0"/>
    </xf>
    <xf numFmtId="4" fontId="12" fillId="0" borderId="17" xfId="104" applyNumberFormat="1" applyFont="1" applyFill="1" applyBorder="1" applyAlignment="1" applyProtection="1">
      <alignment vertical="top" wrapText="1"/>
    </xf>
    <xf numFmtId="166" fontId="9" fillId="29" borderId="13" xfId="0" applyNumberFormat="1" applyFont="1" applyFill="1" applyBorder="1" applyProtection="1">
      <protection locked="0"/>
    </xf>
    <xf numFmtId="0" fontId="18" fillId="0" borderId="0" xfId="104" applyFont="1" applyFill="1" applyBorder="1" applyAlignment="1" applyProtection="1">
      <alignment vertical="center"/>
    </xf>
    <xf numFmtId="0" fontId="10" fillId="0" borderId="0" xfId="0" applyFont="1" applyFill="1" applyBorder="1" applyAlignment="1" applyProtection="1">
      <alignment horizontal="centerContinuous"/>
    </xf>
    <xf numFmtId="0" fontId="0" fillId="0" borderId="0" xfId="0" applyFill="1" applyBorder="1" applyProtection="1"/>
    <xf numFmtId="0" fontId="16" fillId="31" borderId="13" xfId="0" applyFont="1" applyFill="1" applyBorder="1" applyAlignment="1" applyProtection="1">
      <alignment horizontal="center" vertical="center" wrapText="1"/>
    </xf>
    <xf numFmtId="4" fontId="16" fillId="31" borderId="13" xfId="0" applyNumberFormat="1" applyFont="1" applyFill="1" applyBorder="1" applyAlignment="1" applyProtection="1">
      <alignment horizontal="center" vertical="center" wrapText="1"/>
    </xf>
    <xf numFmtId="0" fontId="11" fillId="0" borderId="0" xfId="0" applyFont="1" applyBorder="1" applyProtection="1"/>
    <xf numFmtId="4" fontId="12" fillId="0" borderId="0" xfId="124" applyNumberFormat="1" applyFont="1" applyFill="1" applyBorder="1" applyAlignment="1" applyProtection="1">
      <alignment vertical="top"/>
    </xf>
    <xf numFmtId="4" fontId="11" fillId="0" borderId="12" xfId="124" applyNumberFormat="1" applyFont="1" applyFill="1" applyBorder="1" applyAlignment="1" applyProtection="1">
      <alignment wrapText="1"/>
    </xf>
    <xf numFmtId="0" fontId="16" fillId="0" borderId="11" xfId="0" applyFont="1" applyFill="1" applyBorder="1" applyAlignment="1" applyProtection="1">
      <alignment horizontal="centerContinuous" vertical="center"/>
    </xf>
    <xf numFmtId="0" fontId="16" fillId="31" borderId="23" xfId="0" applyFont="1" applyFill="1" applyBorder="1" applyAlignment="1" applyProtection="1">
      <alignment horizontal="centerContinuous" vertical="center"/>
    </xf>
    <xf numFmtId="0" fontId="16" fillId="31" borderId="28" xfId="0" applyFont="1" applyFill="1" applyBorder="1" applyAlignment="1" applyProtection="1">
      <alignment horizontal="centerContinuous" vertical="center"/>
    </xf>
    <xf numFmtId="0" fontId="16" fillId="0" borderId="23" xfId="0" applyFont="1" applyFill="1" applyBorder="1" applyAlignment="1" applyProtection="1">
      <alignment horizontal="centerContinuous" vertical="center"/>
    </xf>
    <xf numFmtId="0" fontId="16" fillId="0" borderId="28" xfId="0" applyFont="1" applyFill="1" applyBorder="1" applyAlignment="1" applyProtection="1">
      <alignment horizontal="centerContinuous" vertical="center"/>
    </xf>
    <xf numFmtId="166" fontId="12" fillId="26" borderId="13" xfId="0" applyNumberFormat="1" applyFont="1" applyFill="1" applyBorder="1" applyAlignment="1" applyProtection="1">
      <alignment horizontal="right" vertical="center"/>
      <protection locked="0"/>
    </xf>
    <xf numFmtId="166" fontId="12" fillId="0" borderId="13" xfId="0" applyNumberFormat="1" applyFont="1" applyFill="1" applyBorder="1" applyAlignment="1" applyProtection="1">
      <alignment horizontal="right" vertical="center"/>
    </xf>
    <xf numFmtId="0" fontId="11" fillId="0" borderId="22" xfId="121" applyFont="1" applyFill="1" applyBorder="1" applyAlignment="1" applyProtection="1">
      <alignment horizontal="center" vertical="center" wrapText="1"/>
    </xf>
    <xf numFmtId="0" fontId="12" fillId="0" borderId="13" xfId="121" applyFont="1" applyFill="1" applyBorder="1" applyProtection="1"/>
    <xf numFmtId="0" fontId="11" fillId="0" borderId="13" xfId="121" applyFont="1" applyFill="1" applyBorder="1" applyProtection="1"/>
    <xf numFmtId="0" fontId="12" fillId="0" borderId="14" xfId="121" applyFont="1" applyFill="1" applyBorder="1" applyAlignment="1" applyProtection="1">
      <alignment horizontal="left" indent="2"/>
    </xf>
    <xf numFmtId="0" fontId="3" fillId="0" borderId="14" xfId="121" applyFont="1" applyFill="1" applyBorder="1" applyAlignment="1" applyProtection="1">
      <alignment horizontal="left" indent="2"/>
    </xf>
    <xf numFmtId="0" fontId="11" fillId="0" borderId="14" xfId="121" applyFont="1" applyFill="1" applyBorder="1" applyProtection="1"/>
    <xf numFmtId="0" fontId="11" fillId="0" borderId="11" xfId="121" applyFont="1" applyFill="1" applyBorder="1" applyProtection="1"/>
    <xf numFmtId="0" fontId="11" fillId="0" borderId="26" xfId="121" applyFont="1" applyFill="1" applyBorder="1" applyProtection="1"/>
    <xf numFmtId="165" fontId="12" fillId="0" borderId="26" xfId="121" applyNumberFormat="1" applyFont="1" applyFill="1" applyBorder="1" applyAlignment="1" applyProtection="1">
      <alignment horizontal="right" wrapText="1"/>
    </xf>
    <xf numFmtId="165" fontId="12" fillId="0" borderId="15" xfId="121" applyNumberFormat="1" applyFont="1" applyFill="1" applyBorder="1" applyAlignment="1" applyProtection="1">
      <alignment horizontal="right" wrapText="1"/>
    </xf>
    <xf numFmtId="166" fontId="11" fillId="0" borderId="15" xfId="121" applyNumberFormat="1" applyFont="1" applyFill="1" applyBorder="1" applyProtection="1"/>
    <xf numFmtId="0" fontId="12" fillId="0" borderId="11" xfId="121" applyFont="1" applyFill="1" applyBorder="1" applyAlignment="1" applyProtection="1">
      <alignment vertical="center" wrapText="1"/>
    </xf>
    <xf numFmtId="6" fontId="12" fillId="26" borderId="13" xfId="121" applyNumberFormat="1" applyFont="1" applyFill="1" applyBorder="1" applyAlignment="1" applyProtection="1">
      <alignment vertical="center"/>
      <protection locked="0"/>
    </xf>
    <xf numFmtId="3" fontId="9" fillId="26" borderId="13" xfId="0" applyNumberFormat="1" applyFont="1" applyFill="1" applyBorder="1" applyAlignment="1" applyProtection="1">
      <alignment horizontal="center" vertical="center"/>
      <protection locked="0"/>
    </xf>
    <xf numFmtId="0" fontId="16" fillId="31" borderId="15" xfId="0" applyFont="1" applyFill="1" applyBorder="1" applyAlignment="1" applyProtection="1">
      <alignment horizontal="center" vertical="center"/>
    </xf>
    <xf numFmtId="3" fontId="9" fillId="26" borderId="15" xfId="0" applyNumberFormat="1"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wrapText="1"/>
    </xf>
    <xf numFmtId="4" fontId="11" fillId="0" borderId="13" xfId="0" applyNumberFormat="1" applyFont="1" applyFill="1" applyBorder="1" applyAlignment="1" applyProtection="1">
      <alignment horizontal="center" vertical="center" wrapText="1"/>
    </xf>
    <xf numFmtId="4" fontId="11" fillId="0" borderId="15" xfId="0" applyNumberFormat="1" applyFont="1" applyFill="1" applyBorder="1" applyAlignment="1" applyProtection="1">
      <alignment horizontal="center" vertical="center" wrapText="1"/>
    </xf>
    <xf numFmtId="4" fontId="11" fillId="0" borderId="22" xfId="0" applyNumberFormat="1"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4" fontId="11" fillId="0" borderId="11" xfId="0" applyNumberFormat="1" applyFont="1" applyFill="1" applyBorder="1" applyAlignment="1" applyProtection="1">
      <alignment horizontal="center" vertical="center" wrapText="1"/>
    </xf>
    <xf numFmtId="8" fontId="11" fillId="31" borderId="13" xfId="122" applyNumberFormat="1" applyFont="1" applyFill="1" applyBorder="1" applyAlignment="1" applyProtection="1">
      <alignment horizontal="center" vertical="center" wrapText="1"/>
    </xf>
    <xf numFmtId="2" fontId="11" fillId="31" borderId="13" xfId="122" applyNumberFormat="1" applyFont="1" applyFill="1" applyBorder="1" applyAlignment="1" applyProtection="1">
      <alignment horizontal="center" vertical="center" wrapText="1"/>
      <protection locked="0"/>
    </xf>
    <xf numFmtId="2" fontId="11" fillId="31" borderId="22" xfId="122" applyNumberFormat="1" applyFont="1" applyFill="1" applyBorder="1" applyAlignment="1" applyProtection="1">
      <alignment horizontal="center" vertical="center" wrapText="1"/>
      <protection locked="0"/>
    </xf>
    <xf numFmtId="0" fontId="8" fillId="0" borderId="11" xfId="122" applyFont="1" applyFill="1" applyBorder="1" applyAlignment="1" applyProtection="1">
      <alignment vertical="center"/>
      <protection locked="0"/>
    </xf>
    <xf numFmtId="0" fontId="8" fillId="0" borderId="15" xfId="122" applyFont="1" applyBorder="1" applyAlignment="1" applyProtection="1">
      <alignment horizontal="center" vertical="center"/>
      <protection locked="0"/>
    </xf>
    <xf numFmtId="0" fontId="11" fillId="31" borderId="13" xfId="0" applyFont="1" applyFill="1" applyBorder="1" applyAlignment="1" applyProtection="1">
      <alignment horizontal="center" vertical="center" wrapText="1"/>
    </xf>
    <xf numFmtId="0" fontId="11" fillId="31" borderId="22" xfId="0" applyFont="1" applyFill="1" applyBorder="1" applyAlignment="1" applyProtection="1">
      <alignment horizontal="center" vertical="center" wrapText="1"/>
    </xf>
    <xf numFmtId="4" fontId="11" fillId="31" borderId="13" xfId="0" applyNumberFormat="1" applyFont="1" applyFill="1" applyBorder="1" applyAlignment="1" applyProtection="1">
      <alignment horizontal="center" vertical="center" wrapText="1"/>
    </xf>
    <xf numFmtId="4" fontId="11" fillId="31" borderId="15" xfId="0" applyNumberFormat="1" applyFont="1" applyFill="1" applyBorder="1" applyAlignment="1" applyProtection="1">
      <alignment horizontal="center" vertical="center" wrapText="1"/>
    </xf>
    <xf numFmtId="0" fontId="11" fillId="31" borderId="24" xfId="0" applyFont="1" applyFill="1" applyBorder="1" applyAlignment="1" applyProtection="1">
      <alignment horizontal="center" vertical="center" wrapText="1"/>
    </xf>
    <xf numFmtId="0" fontId="8" fillId="2" borderId="15" xfId="120" applyFont="1" applyFill="1" applyBorder="1" applyAlignment="1" applyProtection="1">
      <alignment horizontal="center" vertical="top" wrapText="1"/>
    </xf>
    <xf numFmtId="0" fontId="8" fillId="2" borderId="13" xfId="120" applyFont="1" applyFill="1" applyBorder="1" applyAlignment="1" applyProtection="1">
      <alignment horizontal="center" vertical="top" wrapText="1"/>
    </xf>
    <xf numFmtId="0" fontId="48" fillId="0" borderId="0" xfId="122" applyFont="1" applyBorder="1" applyAlignment="1" applyProtection="1">
      <alignment horizontal="center"/>
      <protection locked="0"/>
    </xf>
    <xf numFmtId="0" fontId="11" fillId="0" borderId="0" xfId="122" applyFont="1" applyProtection="1">
      <protection locked="0"/>
    </xf>
    <xf numFmtId="0" fontId="11" fillId="0" borderId="0" xfId="122" applyFont="1" applyBorder="1" applyProtection="1">
      <protection locked="0"/>
    </xf>
    <xf numFmtId="0" fontId="5" fillId="0" borderId="0" xfId="122" applyFont="1" applyFill="1" applyBorder="1" applyAlignment="1" applyProtection="1">
      <alignment vertical="center"/>
      <protection locked="0"/>
    </xf>
    <xf numFmtId="0" fontId="0" fillId="0" borderId="0" xfId="0" applyBorder="1" applyAlignment="1" applyProtection="1">
      <alignment horizontal="centerContinuous" vertical="center"/>
    </xf>
    <xf numFmtId="165" fontId="3" fillId="26" borderId="13" xfId="121" applyNumberFormat="1" applyFont="1" applyFill="1" applyBorder="1" applyAlignment="1" applyProtection="1">
      <alignment vertical="center"/>
      <protection locked="0"/>
    </xf>
    <xf numFmtId="166" fontId="9" fillId="26" borderId="13" xfId="0" applyNumberFormat="1" applyFont="1" applyFill="1" applyBorder="1" applyProtection="1">
      <protection locked="0"/>
    </xf>
    <xf numFmtId="166" fontId="9" fillId="26" borderId="15" xfId="0" applyNumberFormat="1" applyFont="1" applyFill="1" applyBorder="1" applyProtection="1">
      <protection locked="0"/>
    </xf>
    <xf numFmtId="171" fontId="9" fillId="26" borderId="13" xfId="0" applyNumberFormat="1" applyFont="1" applyFill="1" applyBorder="1" applyProtection="1">
      <protection locked="0"/>
    </xf>
    <xf numFmtId="166" fontId="9" fillId="26" borderId="11" xfId="0" applyNumberFormat="1" applyFont="1" applyFill="1" applyBorder="1" applyProtection="1">
      <protection locked="0"/>
    </xf>
    <xf numFmtId="0" fontId="11" fillId="0" borderId="13" xfId="121" applyFont="1" applyFill="1" applyBorder="1" applyAlignment="1" applyProtection="1">
      <alignment horizontal="center" vertical="center" wrapText="1"/>
    </xf>
    <xf numFmtId="0" fontId="16" fillId="0" borderId="15" xfId="0" applyFont="1" applyFill="1" applyBorder="1" applyAlignment="1" applyProtection="1">
      <alignment horizontal="centerContinuous" vertical="center"/>
    </xf>
    <xf numFmtId="0" fontId="16" fillId="0" borderId="26" xfId="0" applyFont="1" applyFill="1" applyBorder="1" applyAlignment="1" applyProtection="1">
      <alignment horizontal="centerContinuous" vertical="center"/>
    </xf>
    <xf numFmtId="4" fontId="12" fillId="0" borderId="17" xfId="124" applyNumberFormat="1" applyFont="1" applyFill="1" applyBorder="1" applyAlignment="1" applyProtection="1">
      <alignment vertical="top"/>
    </xf>
    <xf numFmtId="4" fontId="3" fillId="0" borderId="17" xfId="124" applyNumberFormat="1" applyFont="1" applyFill="1" applyBorder="1" applyAlignment="1" applyProtection="1">
      <alignment vertical="top" wrapText="1"/>
    </xf>
    <xf numFmtId="4" fontId="12" fillId="27" borderId="17" xfId="124" applyNumberFormat="1" applyFont="1" applyFill="1" applyBorder="1" applyAlignment="1" applyProtection="1">
      <alignment vertical="top"/>
    </xf>
    <xf numFmtId="4" fontId="11" fillId="2" borderId="19" xfId="124" applyNumberFormat="1" applyFont="1" applyFill="1" applyBorder="1" applyAlignment="1" applyProtection="1">
      <alignment vertical="top"/>
    </xf>
    <xf numFmtId="4" fontId="11" fillId="27" borderId="19" xfId="124" applyNumberFormat="1" applyFont="1" applyFill="1" applyBorder="1" applyAlignment="1" applyProtection="1">
      <alignment vertical="top"/>
    </xf>
    <xf numFmtId="0" fontId="11" fillId="0" borderId="17" xfId="0" applyFont="1" applyFill="1" applyBorder="1" applyAlignment="1" applyProtection="1">
      <alignment vertical="top" wrapText="1"/>
    </xf>
    <xf numFmtId="4" fontId="11" fillId="0" borderId="17" xfId="124" applyNumberFormat="1" applyFont="1" applyFill="1" applyBorder="1" applyAlignment="1" applyProtection="1">
      <alignment vertical="top"/>
    </xf>
    <xf numFmtId="0" fontId="16" fillId="31" borderId="0" xfId="0" applyFont="1" applyFill="1" applyBorder="1" applyAlignment="1" applyProtection="1">
      <alignment horizontal="center" vertical="center"/>
    </xf>
    <xf numFmtId="2" fontId="11" fillId="31" borderId="22" xfId="122" applyNumberFormat="1" applyFont="1" applyFill="1" applyBorder="1" applyAlignment="1" applyProtection="1">
      <alignment horizontal="center" vertical="center" wrapText="1"/>
      <protection locked="0"/>
    </xf>
    <xf numFmtId="0" fontId="5" fillId="0" borderId="0" xfId="120" applyFont="1" applyFill="1" applyAlignment="1" applyProtection="1">
      <alignment vertical="center"/>
    </xf>
    <xf numFmtId="0" fontId="8" fillId="0" borderId="13" xfId="114" applyFont="1" applyFill="1" applyBorder="1" applyAlignment="1" applyProtection="1">
      <alignment horizontal="center" vertical="center"/>
    </xf>
    <xf numFmtId="6" fontId="6" fillId="0" borderId="13" xfId="150" applyNumberFormat="1" applyFont="1" applyFill="1" applyBorder="1" applyAlignment="1" applyProtection="1">
      <alignment horizontal="right" vertical="center"/>
    </xf>
    <xf numFmtId="6" fontId="8" fillId="0" borderId="13" xfId="150" applyNumberFormat="1" applyFont="1" applyFill="1" applyBorder="1" applyAlignment="1" applyProtection="1">
      <alignment horizontal="right" vertical="center"/>
    </xf>
    <xf numFmtId="6" fontId="8" fillId="0" borderId="11" xfId="150" applyNumberFormat="1" applyFont="1" applyFill="1" applyBorder="1" applyAlignment="1" applyProtection="1">
      <alignment vertical="center"/>
    </xf>
    <xf numFmtId="44" fontId="6" fillId="2" borderId="11" xfId="148" applyFont="1" applyFill="1" applyBorder="1" applyAlignment="1" applyProtection="1">
      <alignment horizontal="centerContinuous" vertical="center"/>
    </xf>
    <xf numFmtId="0" fontId="8" fillId="2" borderId="13" xfId="114" applyFont="1" applyFill="1" applyBorder="1" applyAlignment="1" applyProtection="1">
      <alignment horizontal="center" vertical="center" wrapText="1"/>
    </xf>
    <xf numFmtId="0" fontId="8" fillId="2" borderId="26" xfId="114" applyFont="1" applyFill="1" applyBorder="1" applyAlignment="1" applyProtection="1">
      <alignment horizontal="centerContinuous" vertical="center"/>
    </xf>
    <xf numFmtId="0" fontId="6" fillId="2" borderId="26" xfId="114" applyFont="1" applyFill="1" applyBorder="1" applyAlignment="1" applyProtection="1">
      <alignment horizontal="centerContinuous" vertical="center"/>
    </xf>
    <xf numFmtId="0" fontId="6" fillId="2" borderId="26" xfId="150" applyNumberFormat="1" applyFont="1" applyFill="1" applyBorder="1" applyAlignment="1" applyProtection="1">
      <alignment horizontal="centerContinuous" vertical="center"/>
    </xf>
    <xf numFmtId="0" fontId="6" fillId="2" borderId="13" xfId="114" applyFont="1" applyFill="1" applyBorder="1" applyAlignment="1" applyProtection="1">
      <alignment horizontal="center" vertical="center"/>
    </xf>
    <xf numFmtId="0" fontId="6" fillId="2" borderId="13" xfId="114" applyFont="1" applyFill="1" applyBorder="1" applyAlignment="1" applyProtection="1">
      <alignment horizontal="center" vertical="center" wrapText="1"/>
    </xf>
    <xf numFmtId="0" fontId="6" fillId="2" borderId="13" xfId="114" quotePrefix="1" applyFont="1" applyFill="1" applyBorder="1" applyAlignment="1" applyProtection="1">
      <alignment horizontal="center" vertical="center"/>
    </xf>
    <xf numFmtId="2" fontId="11" fillId="0" borderId="22" xfId="122" applyNumberFormat="1" applyFont="1" applyFill="1" applyBorder="1" applyAlignment="1" applyProtection="1">
      <alignment horizontal="center" vertical="center" wrapText="1"/>
      <protection locked="0"/>
    </xf>
    <xf numFmtId="0" fontId="6" fillId="0" borderId="13" xfId="120" applyFont="1" applyFill="1" applyBorder="1" applyAlignment="1" applyProtection="1">
      <alignment vertical="center" wrapText="1"/>
    </xf>
    <xf numFmtId="0" fontId="6" fillId="0" borderId="13" xfId="120" applyFont="1" applyFill="1" applyBorder="1" applyAlignment="1" applyProtection="1">
      <alignment horizontal="left" vertical="center"/>
    </xf>
    <xf numFmtId="0" fontId="6" fillId="0" borderId="13" xfId="120" applyFont="1" applyFill="1" applyBorder="1" applyAlignment="1" applyProtection="1">
      <alignment horizontal="left" vertical="center" wrapText="1"/>
    </xf>
    <xf numFmtId="0" fontId="6" fillId="0" borderId="11" xfId="120" applyFont="1" applyFill="1" applyBorder="1" applyAlignment="1" applyProtection="1">
      <alignment horizontal="left" vertical="center" wrapText="1"/>
    </xf>
    <xf numFmtId="0" fontId="8" fillId="0" borderId="0" xfId="120" applyFont="1" applyFill="1" applyBorder="1" applyAlignment="1" applyProtection="1">
      <alignment vertical="center"/>
    </xf>
    <xf numFmtId="0" fontId="6" fillId="0" borderId="26" xfId="120" applyFont="1" applyFill="1" applyBorder="1" applyAlignment="1" applyProtection="1">
      <alignment vertical="center" wrapText="1"/>
    </xf>
    <xf numFmtId="0" fontId="8" fillId="0" borderId="26" xfId="120" applyFont="1" applyFill="1" applyBorder="1" applyAlignment="1" applyProtection="1">
      <alignment vertical="center" wrapText="1"/>
    </xf>
    <xf numFmtId="0" fontId="8" fillId="0" borderId="13" xfId="120" applyFont="1" applyFill="1" applyBorder="1" applyAlignment="1" applyProtection="1">
      <alignment horizontal="left" vertical="center"/>
    </xf>
    <xf numFmtId="0" fontId="8" fillId="0" borderId="13" xfId="120" applyFont="1" applyFill="1" applyBorder="1" applyAlignment="1" applyProtection="1">
      <alignment vertical="center" wrapText="1"/>
    </xf>
    <xf numFmtId="0" fontId="8" fillId="0" borderId="11" xfId="120" applyFont="1" applyFill="1" applyBorder="1" applyAlignment="1" applyProtection="1">
      <alignment vertical="center" wrapText="1"/>
    </xf>
    <xf numFmtId="0" fontId="8" fillId="0" borderId="0" xfId="120" applyFont="1" applyFill="1" applyAlignment="1" applyProtection="1">
      <alignment horizontal="left" vertical="center"/>
    </xf>
    <xf numFmtId="0" fontId="8" fillId="0" borderId="24" xfId="120" applyFont="1" applyFill="1" applyBorder="1" applyAlignment="1" applyProtection="1">
      <alignment vertical="center" wrapText="1"/>
    </xf>
    <xf numFmtId="0" fontId="8" fillId="0" borderId="27" xfId="120" applyFont="1" applyFill="1" applyBorder="1" applyAlignment="1" applyProtection="1">
      <alignment vertical="center" wrapText="1"/>
    </xf>
    <xf numFmtId="0" fontId="8" fillId="0" borderId="0" xfId="120" applyFont="1" applyAlignment="1" applyProtection="1">
      <alignment vertical="center"/>
    </xf>
    <xf numFmtId="0" fontId="8" fillId="0" borderId="0" xfId="120" applyFont="1" applyFill="1" applyAlignment="1" applyProtection="1">
      <alignment vertical="center"/>
    </xf>
    <xf numFmtId="0" fontId="8" fillId="0" borderId="13" xfId="120" applyFont="1" applyBorder="1" applyAlignment="1" applyProtection="1">
      <alignment horizontal="left" vertical="center"/>
    </xf>
    <xf numFmtId="0" fontId="8" fillId="0" borderId="11" xfId="120" quotePrefix="1" applyFont="1" applyFill="1" applyBorder="1" applyAlignment="1" applyProtection="1">
      <alignment vertical="center" wrapText="1"/>
    </xf>
    <xf numFmtId="0" fontId="8" fillId="0" borderId="0" xfId="120" applyFont="1" applyFill="1" applyBorder="1" applyAlignment="1" applyProtection="1">
      <alignment horizontal="left" vertical="center"/>
    </xf>
    <xf numFmtId="0" fontId="8" fillId="0" borderId="0" xfId="120" applyFont="1" applyFill="1" applyBorder="1" applyAlignment="1" applyProtection="1">
      <alignment vertical="center" wrapText="1"/>
    </xf>
    <xf numFmtId="0" fontId="8" fillId="0" borderId="11" xfId="120" applyFont="1" applyFill="1" applyBorder="1" applyAlignment="1" applyProtection="1">
      <alignment vertical="center"/>
    </xf>
    <xf numFmtId="0" fontId="8" fillId="0" borderId="13" xfId="120" applyFont="1" applyFill="1" applyBorder="1" applyAlignment="1" applyProtection="1">
      <alignment vertical="center"/>
    </xf>
    <xf numFmtId="0" fontId="8" fillId="0" borderId="13" xfId="120" applyFont="1" applyFill="1" applyBorder="1" applyAlignment="1" applyProtection="1">
      <alignment horizontal="left" vertical="center" wrapText="1"/>
    </xf>
    <xf numFmtId="0" fontId="8" fillId="0" borderId="13" xfId="120" quotePrefix="1" applyFont="1" applyFill="1" applyBorder="1" applyAlignment="1" applyProtection="1">
      <alignment vertical="center" wrapText="1"/>
    </xf>
    <xf numFmtId="0" fontId="8" fillId="0" borderId="24" xfId="120" applyFont="1" applyFill="1" applyBorder="1" applyAlignment="1" applyProtection="1">
      <alignment vertical="center"/>
    </xf>
    <xf numFmtId="0" fontId="8" fillId="0" borderId="27" xfId="120" applyFont="1" applyFill="1" applyBorder="1" applyAlignment="1" applyProtection="1">
      <alignment vertical="center"/>
    </xf>
    <xf numFmtId="0" fontId="8" fillId="26" borderId="13" xfId="120" applyFont="1" applyFill="1" applyBorder="1" applyAlignment="1" applyProtection="1">
      <alignment vertical="center" wrapText="1"/>
      <protection locked="0"/>
    </xf>
    <xf numFmtId="0" fontId="6" fillId="0" borderId="13" xfId="120" applyFont="1" applyFill="1" applyBorder="1" applyAlignment="1" applyProtection="1">
      <alignment vertical="center"/>
    </xf>
    <xf numFmtId="165" fontId="12" fillId="26" borderId="13" xfId="0" applyNumberFormat="1" applyFont="1" applyFill="1" applyBorder="1" applyAlignment="1" applyProtection="1">
      <alignment horizontal="center" vertical="center"/>
      <protection locked="0"/>
    </xf>
    <xf numFmtId="2" fontId="6" fillId="0" borderId="11" xfId="120" applyNumberFormat="1" applyFont="1" applyFill="1" applyBorder="1" applyAlignment="1" applyProtection="1">
      <alignment horizontal="center" vertical="center" wrapText="1"/>
    </xf>
    <xf numFmtId="0" fontId="6" fillId="0" borderId="11" xfId="120" applyFont="1" applyFill="1" applyBorder="1" applyAlignment="1" applyProtection="1">
      <alignment horizontal="centerContinuous" vertical="center"/>
    </xf>
    <xf numFmtId="0" fontId="8" fillId="0" borderId="15" xfId="120" applyFont="1" applyFill="1" applyBorder="1" applyAlignment="1" applyProtection="1">
      <alignment horizontal="centerContinuous" vertical="center"/>
    </xf>
    <xf numFmtId="0" fontId="8" fillId="0" borderId="29" xfId="120" applyFont="1" applyFill="1" applyBorder="1" applyAlignment="1" applyProtection="1">
      <alignment vertical="center"/>
    </xf>
    <xf numFmtId="0" fontId="6" fillId="0" borderId="11" xfId="120" applyFont="1" applyFill="1" applyBorder="1" applyAlignment="1" applyProtection="1">
      <alignment horizontal="centerContinuous" vertical="center" wrapText="1"/>
    </xf>
    <xf numFmtId="0" fontId="8" fillId="33" borderId="0" xfId="120" applyFont="1" applyFill="1" applyBorder="1" applyAlignment="1" applyProtection="1">
      <alignment horizontal="left" vertical="center"/>
    </xf>
    <xf numFmtId="0" fontId="8" fillId="33" borderId="0" xfId="120" applyFont="1" applyFill="1" applyBorder="1" applyAlignment="1" applyProtection="1">
      <alignment vertical="center" wrapText="1"/>
    </xf>
    <xf numFmtId="6" fontId="8" fillId="26" borderId="13" xfId="120" applyNumberFormat="1" applyFont="1" applyFill="1" applyBorder="1" applyAlignment="1" applyProtection="1">
      <alignment vertical="center"/>
      <protection locked="0"/>
    </xf>
    <xf numFmtId="6" fontId="6" fillId="0" borderId="0" xfId="120" applyNumberFormat="1" applyFont="1" applyAlignment="1" applyProtection="1">
      <alignment vertical="center"/>
    </xf>
    <xf numFmtId="6" fontId="8" fillId="0" borderId="0" xfId="120" applyNumberFormat="1" applyFont="1" applyFill="1" applyAlignment="1" applyProtection="1">
      <alignment vertical="center"/>
    </xf>
    <xf numFmtId="0" fontId="6" fillId="0" borderId="0" xfId="120" applyFont="1" applyBorder="1" applyAlignment="1" applyProtection="1">
      <alignment horizontal="left" vertical="center"/>
    </xf>
    <xf numFmtId="6" fontId="6" fillId="0" borderId="0" xfId="120" applyNumberFormat="1" applyFont="1" applyFill="1" applyBorder="1" applyAlignment="1" applyProtection="1">
      <alignment vertical="center"/>
    </xf>
    <xf numFmtId="6" fontId="6" fillId="0" borderId="22" xfId="120" quotePrefix="1" applyNumberFormat="1" applyFont="1" applyFill="1" applyBorder="1" applyAlignment="1" applyProtection="1">
      <alignment vertical="center"/>
    </xf>
    <xf numFmtId="6" fontId="6" fillId="0" borderId="13" xfId="120" applyNumberFormat="1" applyFont="1" applyFill="1" applyBorder="1" applyAlignment="1" applyProtection="1">
      <alignment horizontal="center" vertical="center"/>
    </xf>
    <xf numFmtId="6" fontId="6" fillId="0" borderId="13" xfId="120" applyNumberFormat="1" applyFont="1" applyBorder="1" applyAlignment="1" applyProtection="1">
      <alignment horizontal="center" vertical="center"/>
    </xf>
    <xf numFmtId="6" fontId="8" fillId="0" borderId="0" xfId="120" applyNumberFormat="1" applyFont="1" applyBorder="1" applyAlignment="1" applyProtection="1">
      <alignment vertical="center"/>
    </xf>
    <xf numFmtId="6" fontId="8" fillId="0" borderId="0" xfId="120" applyNumberFormat="1" applyFont="1" applyFill="1" applyBorder="1" applyAlignment="1" applyProtection="1">
      <alignment vertical="center"/>
    </xf>
    <xf numFmtId="6" fontId="8" fillId="0" borderId="13" xfId="120" applyNumberFormat="1" applyFont="1" applyFill="1" applyBorder="1" applyAlignment="1" applyProtection="1">
      <alignment vertical="center"/>
    </xf>
    <xf numFmtId="6" fontId="8" fillId="0" borderId="0" xfId="120" applyNumberFormat="1" applyFont="1" applyAlignment="1" applyProtection="1">
      <alignment vertical="center"/>
    </xf>
    <xf numFmtId="6" fontId="8" fillId="0" borderId="0" xfId="109" applyNumberFormat="1" applyFont="1" applyFill="1" applyBorder="1" applyAlignment="1" applyProtection="1">
      <alignment horizontal="right" vertical="center"/>
    </xf>
    <xf numFmtId="6" fontId="8" fillId="26" borderId="13" xfId="109" applyNumberFormat="1" applyFont="1" applyFill="1" applyBorder="1" applyAlignment="1" applyProtection="1">
      <alignment horizontal="right" vertical="center"/>
      <protection locked="0"/>
    </xf>
    <xf numFmtId="6" fontId="8" fillId="0" borderId="16" xfId="120" applyNumberFormat="1" applyFont="1" applyFill="1" applyBorder="1" applyAlignment="1" applyProtection="1">
      <alignment vertical="center" wrapText="1"/>
    </xf>
    <xf numFmtId="6" fontId="8" fillId="26" borderId="15" xfId="120" applyNumberFormat="1" applyFont="1" applyFill="1" applyBorder="1" applyAlignment="1" applyProtection="1">
      <alignment vertical="center"/>
      <protection locked="0"/>
    </xf>
    <xf numFmtId="6" fontId="8" fillId="0" borderId="27" xfId="120" applyNumberFormat="1" applyFont="1" applyFill="1" applyBorder="1" applyAlignment="1" applyProtection="1">
      <alignment vertical="center" wrapText="1"/>
    </xf>
    <xf numFmtId="6" fontId="8" fillId="26" borderId="0" xfId="120" applyNumberFormat="1" applyFont="1" applyFill="1" applyBorder="1" applyAlignment="1" applyProtection="1">
      <alignment vertical="center"/>
      <protection locked="0"/>
    </xf>
    <xf numFmtId="6" fontId="8" fillId="0" borderId="0" xfId="120" applyNumberFormat="1" applyFont="1" applyFill="1" applyBorder="1" applyAlignment="1" applyProtection="1">
      <alignment vertical="center" wrapText="1"/>
    </xf>
    <xf numFmtId="166" fontId="8" fillId="0" borderId="0" xfId="120" applyNumberFormat="1" applyFont="1" applyBorder="1" applyAlignment="1" applyProtection="1">
      <alignment vertical="center"/>
    </xf>
    <xf numFmtId="166" fontId="8" fillId="0" borderId="0" xfId="120" applyNumberFormat="1" applyFont="1" applyAlignment="1" applyProtection="1">
      <alignment vertical="center"/>
    </xf>
    <xf numFmtId="166" fontId="8" fillId="0" borderId="0" xfId="120" applyNumberFormat="1" applyFont="1" applyFill="1" applyAlignment="1" applyProtection="1">
      <alignment vertical="center"/>
    </xf>
    <xf numFmtId="166" fontId="8" fillId="0" borderId="20" xfId="120" applyNumberFormat="1" applyFont="1" applyFill="1" applyBorder="1" applyAlignment="1" applyProtection="1">
      <alignment vertical="center"/>
    </xf>
    <xf numFmtId="6" fontId="8" fillId="29" borderId="13" xfId="120" applyNumberFormat="1" applyFont="1" applyFill="1" applyBorder="1" applyAlignment="1" applyProtection="1">
      <alignment vertical="center"/>
      <protection locked="0"/>
    </xf>
    <xf numFmtId="169" fontId="8" fillId="0" borderId="15" xfId="94" applyNumberFormat="1" applyFont="1" applyFill="1" applyBorder="1" applyAlignment="1" applyProtection="1">
      <alignment horizontal="right" vertical="center"/>
    </xf>
    <xf numFmtId="169" fontId="8" fillId="0" borderId="0" xfId="120" applyNumberFormat="1" applyFont="1" applyFill="1" applyAlignment="1" applyProtection="1">
      <alignment vertical="center"/>
    </xf>
    <xf numFmtId="169" fontId="8" fillId="26" borderId="13" xfId="120" applyNumberFormat="1" applyFont="1" applyFill="1" applyBorder="1" applyAlignment="1" applyProtection="1">
      <alignment vertical="center"/>
      <protection locked="0"/>
    </xf>
    <xf numFmtId="6" fontId="8" fillId="0" borderId="20" xfId="120" applyNumberFormat="1" applyFont="1" applyFill="1" applyBorder="1" applyAlignment="1" applyProtection="1">
      <alignment vertical="center"/>
    </xf>
    <xf numFmtId="169" fontId="8" fillId="0" borderId="13" xfId="94" applyNumberFormat="1" applyFont="1" applyFill="1" applyBorder="1" applyAlignment="1" applyProtection="1">
      <alignment horizontal="right" vertical="center"/>
    </xf>
    <xf numFmtId="168" fontId="8" fillId="0" borderId="13" xfId="109" applyNumberFormat="1" applyFont="1" applyFill="1" applyBorder="1" applyAlignment="1" applyProtection="1">
      <alignment horizontal="right" vertical="center"/>
      <protection locked="0"/>
    </xf>
    <xf numFmtId="168" fontId="8" fillId="0" borderId="13" xfId="109" applyNumberFormat="1" applyFont="1" applyFill="1" applyBorder="1" applyAlignment="1" applyProtection="1">
      <alignment horizontal="right" vertical="center"/>
    </xf>
    <xf numFmtId="168" fontId="8" fillId="0" borderId="0" xfId="120" applyNumberFormat="1" applyFont="1" applyFill="1" applyAlignment="1" applyProtection="1">
      <alignment vertical="center"/>
    </xf>
    <xf numFmtId="6" fontId="51" fillId="0" borderId="0" xfId="104" quotePrefix="1" applyNumberFormat="1" applyFont="1" applyFill="1" applyBorder="1" applyAlignment="1" applyProtection="1">
      <alignment horizontal="left" vertical="center"/>
    </xf>
    <xf numFmtId="6" fontId="8" fillId="0" borderId="13" xfId="120" applyNumberFormat="1" applyFont="1" applyFill="1" applyBorder="1" applyAlignment="1" applyProtection="1">
      <alignment vertical="center"/>
      <protection locked="0"/>
    </xf>
    <xf numFmtId="6" fontId="8" fillId="0" borderId="13" xfId="109" applyNumberFormat="1" applyFont="1" applyFill="1" applyBorder="1" applyAlignment="1" applyProtection="1">
      <alignment horizontal="right" vertical="center"/>
    </xf>
    <xf numFmtId="6" fontId="8" fillId="0" borderId="13" xfId="120" applyNumberFormat="1" applyFont="1" applyFill="1" applyBorder="1" applyAlignment="1" applyProtection="1">
      <alignment horizontal="right" vertical="center"/>
      <protection locked="0"/>
    </xf>
    <xf numFmtId="6" fontId="8" fillId="26" borderId="13" xfId="120" applyNumberFormat="1" applyFont="1" applyFill="1" applyBorder="1" applyAlignment="1" applyProtection="1">
      <alignment horizontal="right" vertical="center"/>
      <protection locked="0"/>
    </xf>
    <xf numFmtId="6" fontId="6" fillId="0" borderId="11" xfId="109" applyNumberFormat="1" applyFont="1" applyFill="1" applyBorder="1" applyAlignment="1" applyProtection="1">
      <alignment vertical="center"/>
      <protection locked="0"/>
    </xf>
    <xf numFmtId="0" fontId="6" fillId="0" borderId="0" xfId="120" applyFont="1" applyFill="1" applyProtection="1"/>
    <xf numFmtId="0" fontId="6" fillId="0" borderId="21" xfId="120" applyFont="1" applyFill="1" applyBorder="1" applyAlignment="1" applyProtection="1">
      <alignment vertical="center"/>
    </xf>
    <xf numFmtId="6" fontId="6" fillId="0" borderId="15" xfId="120" applyNumberFormat="1" applyFont="1" applyBorder="1" applyAlignment="1" applyProtection="1">
      <alignment vertical="center"/>
    </xf>
    <xf numFmtId="0" fontId="6" fillId="0" borderId="27" xfId="120" applyFont="1" applyFill="1" applyBorder="1" applyAlignment="1" applyProtection="1">
      <alignment vertical="center"/>
    </xf>
    <xf numFmtId="0" fontId="8" fillId="0" borderId="16" xfId="120" applyFont="1" applyFill="1" applyBorder="1" applyAlignment="1" applyProtection="1">
      <alignment vertical="center"/>
    </xf>
    <xf numFmtId="0" fontId="6" fillId="0" borderId="0" xfId="120" applyFont="1" applyAlignment="1" applyProtection="1">
      <alignment vertical="center"/>
    </xf>
    <xf numFmtId="0" fontId="6" fillId="0" borderId="0" xfId="120" applyFont="1" applyBorder="1" applyAlignment="1" applyProtection="1">
      <alignment vertical="center"/>
    </xf>
    <xf numFmtId="0" fontId="6" fillId="0" borderId="27" xfId="120" applyFont="1" applyFill="1" applyBorder="1" applyAlignment="1" applyProtection="1">
      <alignment vertical="center" wrapText="1"/>
    </xf>
    <xf numFmtId="0" fontId="8" fillId="0" borderId="29" xfId="120" applyFont="1" applyFill="1" applyBorder="1" applyAlignment="1" applyProtection="1">
      <alignment vertical="center" wrapText="1"/>
    </xf>
    <xf numFmtId="0" fontId="8" fillId="0" borderId="16" xfId="120" applyFont="1" applyFill="1" applyBorder="1" applyAlignment="1" applyProtection="1">
      <alignment vertical="center" wrapText="1"/>
    </xf>
    <xf numFmtId="0" fontId="8" fillId="0" borderId="0" xfId="120" applyFont="1" applyBorder="1" applyAlignment="1" applyProtection="1">
      <alignment vertical="center"/>
    </xf>
    <xf numFmtId="0" fontId="8" fillId="0" borderId="27" xfId="120" quotePrefix="1" applyFont="1" applyFill="1" applyBorder="1" applyAlignment="1" applyProtection="1">
      <alignment vertical="center" wrapText="1"/>
    </xf>
    <xf numFmtId="4" fontId="11" fillId="2" borderId="30" xfId="124" applyNumberFormat="1" applyFont="1" applyFill="1" applyBorder="1" applyAlignment="1" applyProtection="1">
      <alignment vertical="top"/>
    </xf>
    <xf numFmtId="4" fontId="12" fillId="0" borderId="18" xfId="124" applyNumberFormat="1" applyFont="1" applyFill="1" applyBorder="1" applyAlignment="1" applyProtection="1">
      <alignment vertical="top"/>
    </xf>
    <xf numFmtId="165" fontId="8" fillId="0" borderId="13" xfId="122" applyNumberFormat="1" applyFont="1" applyFill="1" applyBorder="1" applyAlignment="1" applyProtection="1">
      <alignment horizontal="right" vertical="center"/>
      <protection locked="0"/>
    </xf>
    <xf numFmtId="6" fontId="6" fillId="0" borderId="0" xfId="120" applyNumberFormat="1" applyFont="1" applyBorder="1" applyAlignment="1" applyProtection="1">
      <alignment vertical="center"/>
    </xf>
    <xf numFmtId="174" fontId="6" fillId="0" borderId="13" xfId="120" applyNumberFormat="1" applyFont="1" applyFill="1" applyBorder="1" applyAlignment="1" applyProtection="1">
      <alignment horizontal="center" vertical="center"/>
      <protection locked="0"/>
    </xf>
    <xf numFmtId="0" fontId="8" fillId="0" borderId="22" xfId="120" applyFont="1" applyFill="1" applyBorder="1" applyAlignment="1" applyProtection="1">
      <alignment vertical="distributed" wrapText="1"/>
    </xf>
    <xf numFmtId="0" fontId="8" fillId="0" borderId="29" xfId="120" applyFont="1" applyFill="1" applyBorder="1" applyAlignment="1" applyProtection="1">
      <alignment vertical="distributed" wrapText="1"/>
    </xf>
    <xf numFmtId="0" fontId="8" fillId="0" borderId="14" xfId="120" applyFont="1" applyFill="1" applyBorder="1" applyAlignment="1" applyProtection="1">
      <alignment vertical="distributed" wrapText="1"/>
    </xf>
    <xf numFmtId="2" fontId="11" fillId="31" borderId="22" xfId="122" applyNumberFormat="1" applyFont="1" applyFill="1" applyBorder="1" applyAlignment="1" applyProtection="1">
      <alignment horizontal="center" vertical="center" wrapText="1"/>
      <protection locked="0"/>
    </xf>
    <xf numFmtId="6" fontId="51" fillId="0" borderId="0" xfId="104" quotePrefix="1" applyNumberFormat="1" applyFont="1" applyFill="1" applyBorder="1" applyAlignment="1" applyProtection="1">
      <alignment horizontal="left" vertical="center" indent="1"/>
    </xf>
    <xf numFmtId="166" fontId="6" fillId="0" borderId="13" xfId="122" applyNumberFormat="1" applyFont="1" applyFill="1" applyBorder="1" applyAlignment="1" applyProtection="1">
      <alignment horizontal="center" vertical="center"/>
      <protection locked="0"/>
    </xf>
    <xf numFmtId="166" fontId="6" fillId="0" borderId="13" xfId="122" applyNumberFormat="1" applyFont="1" applyFill="1" applyBorder="1" applyAlignment="1" applyProtection="1">
      <alignment vertical="center"/>
      <protection locked="0"/>
    </xf>
    <xf numFmtId="0" fontId="6" fillId="0" borderId="13" xfId="122" applyFont="1" applyBorder="1" applyAlignment="1" applyProtection="1">
      <alignment horizontal="center" vertical="center"/>
      <protection locked="0"/>
    </xf>
    <xf numFmtId="6" fontId="6" fillId="27" borderId="13" xfId="122" applyNumberFormat="1" applyFont="1" applyFill="1" applyBorder="1" applyAlignment="1" applyProtection="1">
      <alignment horizontal="right" vertical="center"/>
      <protection locked="0"/>
    </xf>
    <xf numFmtId="6" fontId="6" fillId="29" borderId="13" xfId="122" applyNumberFormat="1" applyFont="1" applyFill="1" applyBorder="1" applyAlignment="1" applyProtection="1">
      <alignment horizontal="right" vertical="center"/>
      <protection locked="0"/>
    </xf>
    <xf numFmtId="6" fontId="8" fillId="0" borderId="0" xfId="122" applyNumberFormat="1" applyFont="1" applyBorder="1" applyProtection="1">
      <protection locked="0"/>
    </xf>
    <xf numFmtId="6" fontId="8" fillId="0" borderId="0" xfId="122" applyNumberFormat="1" applyFont="1" applyProtection="1">
      <protection locked="0"/>
    </xf>
    <xf numFmtId="6" fontId="8" fillId="27" borderId="13" xfId="122" applyNumberFormat="1" applyFont="1" applyFill="1" applyBorder="1" applyAlignment="1" applyProtection="1">
      <alignment horizontal="right" vertical="center"/>
      <protection locked="0"/>
    </xf>
    <xf numFmtId="6" fontId="8" fillId="26" borderId="13" xfId="122" applyNumberFormat="1" applyFont="1" applyFill="1" applyBorder="1" applyAlignment="1" applyProtection="1">
      <alignment horizontal="right" vertical="center"/>
      <protection locked="0"/>
    </xf>
    <xf numFmtId="6" fontId="8" fillId="29" borderId="13" xfId="122" applyNumberFormat="1" applyFont="1" applyFill="1" applyBorder="1" applyAlignment="1" applyProtection="1">
      <alignment horizontal="right" vertical="center"/>
      <protection locked="0"/>
    </xf>
    <xf numFmtId="6" fontId="8" fillId="0" borderId="13" xfId="122" applyNumberFormat="1" applyFont="1" applyFill="1" applyBorder="1" applyAlignment="1" applyProtection="1">
      <alignment horizontal="right" vertical="center"/>
      <protection locked="0"/>
    </xf>
    <xf numFmtId="2" fontId="11" fillId="0" borderId="13" xfId="122" applyNumberFormat="1" applyFont="1" applyFill="1" applyBorder="1" applyAlignment="1" applyProtection="1">
      <alignment horizontal="center" vertical="center" wrapText="1"/>
    </xf>
    <xf numFmtId="0" fontId="11" fillId="31" borderId="11" xfId="122" applyFont="1" applyFill="1" applyBorder="1" applyAlignment="1" applyProtection="1">
      <alignment vertical="center"/>
      <protection locked="0"/>
    </xf>
    <xf numFmtId="0" fontId="11" fillId="31" borderId="26" xfId="0" applyFont="1" applyFill="1" applyBorder="1" applyAlignment="1"/>
    <xf numFmtId="0" fontId="11" fillId="31" borderId="15" xfId="0" applyFont="1" applyFill="1" applyBorder="1" applyAlignment="1"/>
    <xf numFmtId="2" fontId="11" fillId="31" borderId="11" xfId="122" applyNumberFormat="1" applyFont="1" applyFill="1" applyBorder="1" applyAlignment="1" applyProtection="1">
      <alignment vertical="center"/>
      <protection locked="0"/>
    </xf>
    <xf numFmtId="0" fontId="11" fillId="31" borderId="26" xfId="0" applyFont="1" applyFill="1" applyBorder="1" applyAlignment="1">
      <alignment vertical="center"/>
    </xf>
    <xf numFmtId="0" fontId="11" fillId="31" borderId="15" xfId="0" applyFont="1" applyFill="1" applyBorder="1" applyAlignment="1">
      <alignment vertical="center"/>
    </xf>
    <xf numFmtId="4" fontId="12" fillId="27" borderId="0" xfId="124" applyNumberFormat="1" applyFont="1" applyFill="1" applyBorder="1" applyAlignment="1" applyProtection="1">
      <alignment vertical="top"/>
    </xf>
    <xf numFmtId="0" fontId="8" fillId="0" borderId="21" xfId="120" applyFont="1" applyFill="1" applyBorder="1" applyAlignment="1" applyProtection="1">
      <alignment vertical="center" wrapText="1"/>
    </xf>
    <xf numFmtId="0" fontId="8" fillId="0" borderId="22" xfId="120" applyFont="1" applyFill="1" applyBorder="1" applyAlignment="1" applyProtection="1">
      <alignment horizontal="left" vertical="center"/>
    </xf>
    <xf numFmtId="0" fontId="8" fillId="0" borderId="29" xfId="120" applyFont="1" applyFill="1" applyBorder="1" applyAlignment="1" applyProtection="1">
      <alignment horizontal="left" vertical="center"/>
    </xf>
    <xf numFmtId="0" fontId="8" fillId="0" borderId="14" xfId="120" applyFont="1" applyFill="1" applyBorder="1" applyAlignment="1" applyProtection="1">
      <alignment horizontal="left" vertical="center"/>
    </xf>
    <xf numFmtId="0" fontId="11" fillId="0" borderId="0" xfId="0" applyFont="1" applyFill="1" applyBorder="1" applyAlignment="1" applyProtection="1">
      <alignment horizontal="centerContinuous" vertical="center"/>
    </xf>
    <xf numFmtId="0" fontId="8" fillId="0" borderId="0" xfId="114" applyFont="1" applyProtection="1"/>
    <xf numFmtId="0" fontId="8" fillId="2" borderId="26" xfId="149" applyFont="1" applyFill="1" applyBorder="1" applyAlignment="1" applyProtection="1">
      <alignment horizontal="centerContinuous" vertical="center"/>
    </xf>
    <xf numFmtId="0" fontId="8" fillId="2" borderId="15" xfId="114" applyFont="1" applyFill="1" applyBorder="1" applyAlignment="1" applyProtection="1">
      <alignment horizontal="centerContinuous"/>
    </xf>
    <xf numFmtId="0" fontId="8" fillId="0" borderId="29" xfId="114" applyFont="1" applyFill="1" applyBorder="1" applyProtection="1"/>
    <xf numFmtId="0" fontId="6" fillId="2" borderId="15" xfId="114" applyFont="1" applyFill="1" applyBorder="1" applyAlignment="1" applyProtection="1">
      <alignment horizontal="centerContinuous" vertical="center"/>
    </xf>
    <xf numFmtId="0" fontId="8" fillId="0" borderId="0" xfId="114" applyFont="1" applyBorder="1" applyAlignment="1" applyProtection="1">
      <alignment horizontal="right" vertical="center" indent="1"/>
    </xf>
    <xf numFmtId="0" fontId="8" fillId="0" borderId="21" xfId="114" applyFont="1" applyFill="1" applyBorder="1" applyAlignment="1" applyProtection="1">
      <alignment horizontal="left" vertical="center"/>
    </xf>
    <xf numFmtId="0" fontId="8" fillId="0" borderId="11" xfId="114" applyFont="1" applyFill="1" applyBorder="1" applyAlignment="1" applyProtection="1">
      <alignment horizontal="left" vertical="center"/>
    </xf>
    <xf numFmtId="0" fontId="8" fillId="0" borderId="15" xfId="114" applyFont="1" applyBorder="1" applyAlignment="1" applyProtection="1">
      <alignment vertical="center"/>
    </xf>
    <xf numFmtId="0" fontId="8" fillId="0" borderId="29" xfId="114" applyFont="1" applyFill="1" applyBorder="1" applyAlignment="1" applyProtection="1">
      <alignment vertical="center"/>
    </xf>
    <xf numFmtId="0" fontId="8" fillId="0" borderId="0" xfId="114" applyFont="1" applyAlignment="1" applyProtection="1">
      <alignment vertical="center"/>
    </xf>
    <xf numFmtId="0" fontId="8" fillId="0" borderId="11" xfId="114" applyFont="1" applyBorder="1" applyAlignment="1" applyProtection="1">
      <alignment horizontal="left" vertical="center"/>
    </xf>
    <xf numFmtId="0" fontId="8" fillId="0" borderId="15" xfId="114" applyFont="1" applyFill="1" applyBorder="1" applyAlignment="1" applyProtection="1">
      <alignment vertical="center"/>
    </xf>
    <xf numFmtId="0" fontId="8" fillId="0" borderId="16" xfId="114" applyFont="1" applyFill="1" applyBorder="1" applyAlignment="1" applyProtection="1">
      <alignment vertical="center"/>
    </xf>
    <xf numFmtId="0" fontId="8" fillId="0" borderId="13" xfId="114" applyFont="1" applyBorder="1" applyAlignment="1" applyProtection="1">
      <alignment horizontal="center" vertical="center"/>
    </xf>
    <xf numFmtId="4" fontId="8" fillId="0" borderId="13" xfId="114" applyNumberFormat="1" applyFont="1" applyFill="1" applyBorder="1" applyAlignment="1" applyProtection="1">
      <alignment horizontal="center" vertical="center"/>
    </xf>
    <xf numFmtId="0" fontId="8" fillId="2" borderId="11" xfId="114" applyFont="1" applyFill="1" applyBorder="1" applyAlignment="1" applyProtection="1">
      <alignment vertical="center"/>
    </xf>
    <xf numFmtId="0" fontId="8" fillId="0" borderId="28" xfId="114" applyFont="1" applyBorder="1" applyAlignment="1" applyProtection="1">
      <alignment vertical="center"/>
    </xf>
    <xf numFmtId="173" fontId="8" fillId="0" borderId="13" xfId="114" applyNumberFormat="1" applyFont="1" applyFill="1" applyBorder="1" applyAlignment="1" applyProtection="1">
      <alignment horizontal="center" vertical="center"/>
    </xf>
    <xf numFmtId="10" fontId="8" fillId="0" borderId="11" xfId="114" applyNumberFormat="1" applyFont="1" applyFill="1" applyBorder="1" applyAlignment="1" applyProtection="1">
      <alignment horizontal="left" vertical="center"/>
    </xf>
    <xf numFmtId="0" fontId="8" fillId="0" borderId="0" xfId="114" applyFont="1" applyFill="1" applyBorder="1" applyAlignment="1" applyProtection="1">
      <alignment horizontal="left" vertical="center"/>
    </xf>
    <xf numFmtId="0" fontId="8" fillId="0" borderId="0" xfId="114" applyFont="1" applyBorder="1" applyAlignment="1" applyProtection="1">
      <alignment vertical="center"/>
    </xf>
    <xf numFmtId="0" fontId="8" fillId="0" borderId="0" xfId="114" applyFont="1" applyBorder="1" applyAlignment="1" applyProtection="1">
      <alignment horizontal="center" vertical="center"/>
    </xf>
    <xf numFmtId="0" fontId="8" fillId="0" borderId="23" xfId="114" applyFont="1" applyFill="1" applyBorder="1" applyAlignment="1" applyProtection="1">
      <alignment horizontal="left" vertical="center"/>
    </xf>
    <xf numFmtId="0" fontId="8" fillId="0" borderId="0" xfId="114" applyFont="1" applyAlignment="1" applyProtection="1">
      <alignment horizontal="center" vertical="center"/>
    </xf>
    <xf numFmtId="0" fontId="8" fillId="0" borderId="0" xfId="123" applyProtection="1"/>
    <xf numFmtId="0" fontId="6" fillId="0" borderId="0" xfId="123" applyFont="1" applyProtection="1"/>
    <xf numFmtId="0" fontId="5" fillId="0" borderId="0" xfId="123" applyFont="1" applyBorder="1" applyProtection="1"/>
    <xf numFmtId="0" fontId="8" fillId="0" borderId="0" xfId="123" applyBorder="1" applyProtection="1"/>
    <xf numFmtId="0" fontId="6" fillId="0" borderId="0" xfId="123" applyFont="1" applyBorder="1" applyProtection="1"/>
    <xf numFmtId="0" fontId="11" fillId="31" borderId="13" xfId="123" applyFont="1" applyFill="1" applyBorder="1" applyAlignment="1" applyProtection="1">
      <alignment horizontal="center" vertical="center"/>
    </xf>
    <xf numFmtId="0" fontId="11" fillId="0" borderId="15" xfId="0" applyFont="1" applyBorder="1" applyAlignment="1" applyProtection="1">
      <alignment vertical="center" wrapText="1"/>
    </xf>
    <xf numFmtId="0" fontId="16" fillId="0" borderId="0" xfId="0" applyFont="1" applyBorder="1" applyProtection="1"/>
    <xf numFmtId="0" fontId="9" fillId="0" borderId="0" xfId="0" applyFont="1" applyBorder="1" applyProtection="1"/>
    <xf numFmtId="4" fontId="9" fillId="0" borderId="0" xfId="0" applyNumberFormat="1" applyFont="1" applyBorder="1" applyProtection="1"/>
    <xf numFmtId="0" fontId="9" fillId="0" borderId="16" xfId="0" applyFont="1" applyBorder="1" applyProtection="1"/>
    <xf numFmtId="0" fontId="9" fillId="0" borderId="0" xfId="0" applyFont="1" applyProtection="1"/>
    <xf numFmtId="0" fontId="5" fillId="31" borderId="0" xfId="0" applyFont="1" applyFill="1" applyBorder="1" applyProtection="1"/>
    <xf numFmtId="4" fontId="9" fillId="0" borderId="23" xfId="0" applyNumberFormat="1" applyFont="1" applyBorder="1" applyProtection="1"/>
    <xf numFmtId="0" fontId="9" fillId="0" borderId="26" xfId="0" applyFont="1" applyBorder="1" applyProtection="1"/>
    <xf numFmtId="0" fontId="16" fillId="0" borderId="13" xfId="0" applyFont="1" applyBorder="1" applyAlignment="1" applyProtection="1">
      <alignment horizontal="right" vertical="center"/>
    </xf>
    <xf numFmtId="166" fontId="16" fillId="0" borderId="11" xfId="0" applyNumberFormat="1" applyFont="1" applyBorder="1" applyAlignment="1" applyProtection="1">
      <alignment vertical="center"/>
    </xf>
    <xf numFmtId="166" fontId="16" fillId="0" borderId="13" xfId="0" applyNumberFormat="1" applyFont="1" applyBorder="1" applyAlignment="1" applyProtection="1">
      <alignment vertical="center"/>
    </xf>
    <xf numFmtId="166" fontId="16" fillId="0" borderId="15" xfId="0" applyNumberFormat="1" applyFont="1" applyBorder="1" applyAlignment="1" applyProtection="1">
      <alignment vertical="center"/>
    </xf>
    <xf numFmtId="4" fontId="9" fillId="0" borderId="16" xfId="0" applyNumberFormat="1" applyFont="1" applyBorder="1" applyProtection="1"/>
    <xf numFmtId="0" fontId="9" fillId="0" borderId="0" xfId="0" applyFont="1" applyBorder="1" applyAlignment="1" applyProtection="1">
      <alignment horizontal="centerContinuous"/>
    </xf>
    <xf numFmtId="0" fontId="9" fillId="0" borderId="23" xfId="0" applyFont="1" applyBorder="1" applyAlignment="1" applyProtection="1"/>
    <xf numFmtId="0" fontId="9" fillId="0" borderId="0" xfId="0" applyFont="1" applyBorder="1" applyAlignment="1" applyProtection="1"/>
    <xf numFmtId="0" fontId="9" fillId="0" borderId="0" xfId="0" applyFont="1" applyAlignment="1" applyProtection="1">
      <alignment horizontal="center" vertical="center" wrapText="1"/>
    </xf>
    <xf numFmtId="166" fontId="9" fillId="0" borderId="13" xfId="0" applyNumberFormat="1" applyFont="1" applyBorder="1" applyProtection="1"/>
    <xf numFmtId="4" fontId="9" fillId="0" borderId="0" xfId="0" applyNumberFormat="1" applyFont="1" applyProtection="1"/>
    <xf numFmtId="0" fontId="12" fillId="0" borderId="0" xfId="124" applyFont="1" applyProtection="1"/>
    <xf numFmtId="0" fontId="12" fillId="0" borderId="0" xfId="124" applyFont="1" applyAlignment="1" applyProtection="1">
      <alignment vertical="top"/>
    </xf>
    <xf numFmtId="0" fontId="12" fillId="0" borderId="0" xfId="124" applyFont="1" applyBorder="1" applyProtection="1"/>
    <xf numFmtId="0" fontId="12" fillId="0" borderId="0" xfId="124" applyFont="1" applyBorder="1" applyAlignment="1" applyProtection="1">
      <alignment vertical="top"/>
    </xf>
    <xf numFmtId="4" fontId="11" fillId="29" borderId="19" xfId="124" applyNumberFormat="1" applyFont="1" applyFill="1" applyBorder="1" applyAlignment="1" applyProtection="1">
      <alignment vertical="top"/>
    </xf>
    <xf numFmtId="4" fontId="11" fillId="26" borderId="19" xfId="124" applyNumberFormat="1" applyFont="1" applyFill="1" applyBorder="1" applyAlignment="1" applyProtection="1">
      <alignment vertical="top"/>
    </xf>
    <xf numFmtId="0" fontId="12" fillId="0" borderId="0" xfId="124" applyFont="1" applyFill="1" applyBorder="1" applyProtection="1"/>
    <xf numFmtId="0" fontId="12" fillId="0" borderId="0" xfId="124" applyFont="1" applyFill="1" applyProtection="1"/>
    <xf numFmtId="0" fontId="12" fillId="0" borderId="0" xfId="124" applyFont="1" applyFill="1" applyBorder="1" applyAlignment="1" applyProtection="1">
      <alignment vertical="top"/>
    </xf>
    <xf numFmtId="0" fontId="12" fillId="0" borderId="0" xfId="124" applyFont="1" applyFill="1" applyAlignment="1" applyProtection="1">
      <alignment vertical="top"/>
    </xf>
    <xf numFmtId="0" fontId="7" fillId="27" borderId="0" xfId="152" applyFont="1" applyFill="1" applyAlignment="1" applyProtection="1">
      <alignment vertical="center"/>
    </xf>
    <xf numFmtId="0" fontId="52" fillId="27" borderId="0" xfId="152" applyFill="1" applyAlignment="1" applyProtection="1">
      <alignment vertical="center"/>
    </xf>
    <xf numFmtId="0" fontId="2" fillId="0" borderId="23" xfId="153" applyBorder="1" applyAlignment="1" applyProtection="1">
      <alignment vertical="center"/>
    </xf>
    <xf numFmtId="0" fontId="11" fillId="2" borderId="13" xfId="152" applyFont="1" applyFill="1" applyBorder="1" applyAlignment="1" applyProtection="1">
      <alignment horizontal="center" vertical="center" wrapText="1"/>
    </xf>
    <xf numFmtId="0" fontId="53" fillId="0" borderId="13" xfId="153" applyFont="1" applyBorder="1" applyAlignment="1" applyProtection="1">
      <alignment horizontal="center" vertical="center"/>
    </xf>
    <xf numFmtId="14" fontId="53" fillId="31" borderId="13" xfId="153" applyNumberFormat="1" applyFont="1" applyFill="1" applyBorder="1" applyAlignment="1" applyProtection="1">
      <alignment horizontal="center" vertical="center"/>
    </xf>
    <xf numFmtId="21" fontId="53" fillId="31" borderId="13" xfId="153" applyNumberFormat="1" applyFont="1" applyFill="1" applyBorder="1" applyAlignment="1" applyProtection="1">
      <alignment horizontal="left" vertical="center"/>
    </xf>
    <xf numFmtId="21" fontId="53" fillId="0" borderId="13" xfId="153" quotePrefix="1" applyNumberFormat="1" applyFont="1" applyBorder="1" applyAlignment="1" applyProtection="1">
      <alignment horizontal="left" vertical="center"/>
    </xf>
    <xf numFmtId="21" fontId="53" fillId="0" borderId="13" xfId="153" applyNumberFormat="1" applyFont="1" applyBorder="1" applyAlignment="1" applyProtection="1">
      <alignment horizontal="left" vertical="center"/>
    </xf>
    <xf numFmtId="14" fontId="53" fillId="0" borderId="13" xfId="153" applyNumberFormat="1" applyFont="1" applyBorder="1" applyAlignment="1" applyProtection="1">
      <alignment horizontal="center" vertical="center"/>
    </xf>
    <xf numFmtId="21" fontId="53" fillId="0" borderId="13" xfId="153" applyNumberFormat="1" applyFont="1" applyBorder="1" applyAlignment="1" applyProtection="1">
      <alignment vertical="center"/>
    </xf>
    <xf numFmtId="21" fontId="53" fillId="0" borderId="13" xfId="153" quotePrefix="1" applyNumberFormat="1" applyFont="1" applyBorder="1" applyAlignment="1" applyProtection="1">
      <alignment vertical="center"/>
    </xf>
    <xf numFmtId="0" fontId="3" fillId="0" borderId="0" xfId="0" applyFont="1" applyAlignment="1" applyProtection="1">
      <alignment vertical="center"/>
    </xf>
    <xf numFmtId="0" fontId="3" fillId="30" borderId="32" xfId="0" applyFont="1" applyFill="1" applyBorder="1" applyAlignment="1" applyProtection="1">
      <alignment vertical="center"/>
    </xf>
    <xf numFmtId="0" fontId="3" fillId="30" borderId="33" xfId="0" applyFont="1" applyFill="1" applyBorder="1" applyAlignment="1" applyProtection="1">
      <alignment vertical="center"/>
    </xf>
    <xf numFmtId="0" fontId="3" fillId="30" borderId="34" xfId="0" applyFont="1" applyFill="1" applyBorder="1" applyAlignment="1" applyProtection="1">
      <alignment horizontal="centerContinuous" vertical="center"/>
    </xf>
    <xf numFmtId="0" fontId="3" fillId="30" borderId="26" xfId="0" applyFont="1" applyFill="1" applyBorder="1" applyAlignment="1" applyProtection="1">
      <alignment horizontal="centerContinuous" vertical="center"/>
    </xf>
    <xf numFmtId="0" fontId="3" fillId="30" borderId="15" xfId="0" applyFont="1" applyFill="1" applyBorder="1" applyAlignment="1" applyProtection="1">
      <alignment horizontal="centerContinuous" vertical="center"/>
    </xf>
    <xf numFmtId="0" fontId="3" fillId="30" borderId="11" xfId="0" applyFont="1" applyFill="1" applyBorder="1" applyAlignment="1" applyProtection="1">
      <alignment horizontal="centerContinuous" vertical="center"/>
    </xf>
    <xf numFmtId="0" fontId="3" fillId="30" borderId="26" xfId="0" applyFont="1" applyFill="1" applyBorder="1" applyAlignment="1" applyProtection="1">
      <alignment horizontal="centerContinuous" vertical="center" wrapText="1"/>
    </xf>
    <xf numFmtId="0" fontId="3" fillId="30" borderId="15" xfId="0" applyFont="1" applyFill="1" applyBorder="1" applyAlignment="1" applyProtection="1">
      <alignment horizontal="centerContinuous" vertical="center" wrapText="1"/>
    </xf>
    <xf numFmtId="0" fontId="3" fillId="30" borderId="36" xfId="0" applyFont="1" applyFill="1" applyBorder="1" applyAlignment="1" applyProtection="1">
      <alignment horizontal="center" vertical="center" wrapText="1"/>
    </xf>
    <xf numFmtId="0" fontId="3" fillId="30" borderId="13" xfId="0" applyFont="1" applyFill="1" applyBorder="1" applyAlignment="1" applyProtection="1">
      <alignment horizontal="center" vertical="center" wrapText="1"/>
    </xf>
    <xf numFmtId="0" fontId="3" fillId="30" borderId="22" xfId="0" applyFont="1" applyFill="1" applyBorder="1" applyAlignment="1" applyProtection="1">
      <alignment horizontal="center" vertical="center" wrapText="1"/>
    </xf>
    <xf numFmtId="0" fontId="3" fillId="30" borderId="24" xfId="0" applyFont="1" applyFill="1" applyBorder="1" applyAlignment="1" applyProtection="1">
      <alignment horizontal="center" vertical="center" wrapText="1"/>
    </xf>
    <xf numFmtId="0" fontId="3" fillId="30" borderId="37" xfId="0" applyFont="1" applyFill="1" applyBorder="1" applyAlignment="1" applyProtection="1">
      <alignment horizontal="center" vertical="center" wrapText="1"/>
    </xf>
    <xf numFmtId="0" fontId="8" fillId="31" borderId="34" xfId="0" applyFont="1" applyFill="1" applyBorder="1" applyAlignment="1" applyProtection="1">
      <alignment vertical="center"/>
    </xf>
    <xf numFmtId="0" fontId="8" fillId="31" borderId="26" xfId="0" applyFont="1" applyFill="1" applyBorder="1" applyAlignment="1" applyProtection="1">
      <alignment vertical="center"/>
    </xf>
    <xf numFmtId="14" fontId="8" fillId="31" borderId="26" xfId="0" applyNumberFormat="1" applyFont="1" applyFill="1" applyBorder="1" applyAlignment="1" applyProtection="1">
      <alignment horizontal="right" vertical="center" wrapText="1"/>
    </xf>
    <xf numFmtId="165" fontId="8" fillId="31" borderId="26" xfId="0" applyNumberFormat="1" applyFont="1" applyFill="1" applyBorder="1" applyAlignment="1" applyProtection="1">
      <alignment horizontal="right" vertical="center" wrapText="1"/>
    </xf>
    <xf numFmtId="165" fontId="8" fillId="31" borderId="15" xfId="0" applyNumberFormat="1" applyFont="1" applyFill="1" applyBorder="1" applyAlignment="1" applyProtection="1">
      <alignment horizontal="right" vertical="center" wrapText="1"/>
    </xf>
    <xf numFmtId="3" fontId="8" fillId="0" borderId="13" xfId="0" applyNumberFormat="1" applyFont="1" applyFill="1" applyBorder="1" applyAlignment="1" applyProtection="1">
      <alignment vertical="center"/>
    </xf>
    <xf numFmtId="166" fontId="8" fillId="34" borderId="13" xfId="0" applyNumberFormat="1" applyFont="1" applyFill="1" applyBorder="1" applyAlignment="1" applyProtection="1">
      <alignment vertical="center"/>
    </xf>
    <xf numFmtId="3" fontId="8" fillId="0" borderId="37" xfId="0" applyNumberFormat="1" applyFont="1" applyFill="1" applyBorder="1" applyAlignment="1" applyProtection="1">
      <alignment vertical="center"/>
    </xf>
    <xf numFmtId="0" fontId="8" fillId="32" borderId="34" xfId="0" applyNumberFormat="1" applyFont="1" applyFill="1" applyBorder="1" applyAlignment="1" applyProtection="1">
      <alignment horizontal="left" vertical="center"/>
      <protection locked="0"/>
    </xf>
    <xf numFmtId="0" fontId="8" fillId="32" borderId="13" xfId="0" applyFont="1" applyFill="1" applyBorder="1" applyAlignment="1" applyProtection="1">
      <alignment horizontal="center" vertical="center"/>
      <protection locked="0"/>
    </xf>
    <xf numFmtId="3" fontId="8" fillId="32" borderId="13" xfId="0" applyNumberFormat="1" applyFont="1" applyFill="1" applyBorder="1" applyAlignment="1" applyProtection="1">
      <alignment horizontal="right" vertical="center"/>
      <protection locked="0"/>
    </xf>
    <xf numFmtId="4" fontId="8" fillId="32" borderId="11" xfId="0" applyNumberFormat="1" applyFont="1" applyFill="1" applyBorder="1" applyAlignment="1" applyProtection="1">
      <alignment horizontal="right" vertical="center"/>
      <protection locked="0"/>
    </xf>
    <xf numFmtId="174" fontId="8" fillId="32" borderId="13" xfId="0" applyNumberFormat="1" applyFont="1" applyFill="1" applyBorder="1" applyAlignment="1" applyProtection="1">
      <alignment horizontal="center" vertical="center"/>
      <protection locked="0"/>
    </xf>
    <xf numFmtId="3" fontId="8" fillId="29" borderId="13" xfId="0" applyNumberFormat="1" applyFont="1" applyFill="1" applyBorder="1" applyAlignment="1" applyProtection="1">
      <alignment horizontal="right" vertical="center"/>
      <protection locked="0"/>
    </xf>
    <xf numFmtId="4" fontId="8" fillId="29" borderId="13" xfId="0" applyNumberFormat="1" applyFont="1" applyFill="1" applyBorder="1" applyAlignment="1" applyProtection="1">
      <alignment horizontal="right" vertical="center"/>
      <protection locked="0"/>
    </xf>
    <xf numFmtId="3" fontId="8" fillId="29" borderId="37" xfId="0" applyNumberFormat="1" applyFont="1" applyFill="1" applyBorder="1" applyAlignment="1" applyProtection="1">
      <alignment horizontal="right" vertical="center"/>
      <protection locked="0"/>
    </xf>
    <xf numFmtId="3" fontId="8" fillId="29" borderId="22" xfId="0" applyNumberFormat="1" applyFont="1" applyFill="1" applyBorder="1" applyAlignment="1" applyProtection="1">
      <alignment horizontal="right" vertical="center"/>
      <protection locked="0"/>
    </xf>
    <xf numFmtId="0" fontId="8" fillId="32" borderId="11" xfId="0" applyFont="1" applyFill="1" applyBorder="1" applyAlignment="1" applyProtection="1">
      <alignment horizontal="left" vertical="center"/>
      <protection locked="0"/>
    </xf>
    <xf numFmtId="0" fontId="3" fillId="30" borderId="31" xfId="0" applyFont="1" applyFill="1" applyBorder="1" applyAlignment="1" applyProtection="1">
      <alignment vertical="center" wrapText="1"/>
    </xf>
    <xf numFmtId="0" fontId="3" fillId="30" borderId="32" xfId="0" applyFont="1" applyFill="1" applyBorder="1" applyAlignment="1" applyProtection="1">
      <alignment vertical="center" wrapText="1"/>
    </xf>
    <xf numFmtId="0" fontId="3" fillId="30" borderId="11" xfId="0" applyFont="1" applyFill="1" applyBorder="1" applyAlignment="1" applyProtection="1">
      <alignment vertical="center" wrapText="1"/>
    </xf>
    <xf numFmtId="166" fontId="12" fillId="34" borderId="11" xfId="121" applyNumberFormat="1" applyFont="1" applyFill="1" applyBorder="1" applyProtection="1"/>
    <xf numFmtId="0" fontId="12" fillId="34" borderId="24" xfId="121" applyFont="1" applyFill="1" applyBorder="1" applyAlignment="1" applyProtection="1">
      <alignment horizontal="left" indent="2"/>
    </xf>
    <xf numFmtId="0" fontId="12" fillId="34" borderId="27" xfId="121" applyFont="1" applyFill="1" applyBorder="1" applyAlignment="1" applyProtection="1">
      <alignment horizontal="left" indent="2"/>
    </xf>
    <xf numFmtId="0" fontId="12" fillId="34" borderId="21" xfId="121" applyFont="1" applyFill="1" applyBorder="1" applyAlignment="1" applyProtection="1">
      <alignment horizontal="left" indent="2"/>
    </xf>
    <xf numFmtId="166" fontId="12" fillId="34" borderId="26" xfId="121" applyNumberFormat="1" applyFont="1" applyFill="1" applyBorder="1" applyProtection="1"/>
    <xf numFmtId="166" fontId="12" fillId="34" borderId="15" xfId="121" applyNumberFormat="1" applyFont="1" applyFill="1" applyBorder="1" applyProtection="1"/>
    <xf numFmtId="0" fontId="12" fillId="34" borderId="25" xfId="121" applyFont="1" applyFill="1" applyBorder="1" applyAlignment="1" applyProtection="1">
      <alignment horizontal="left" indent="2"/>
    </xf>
    <xf numFmtId="0" fontId="12" fillId="34" borderId="16" xfId="121" applyFont="1" applyFill="1" applyBorder="1" applyAlignment="1" applyProtection="1">
      <alignment horizontal="left" indent="2"/>
    </xf>
    <xf numFmtId="0" fontId="12" fillId="34" borderId="28" xfId="121" applyFont="1" applyFill="1" applyBorder="1" applyAlignment="1" applyProtection="1">
      <alignment horizontal="left" indent="2"/>
    </xf>
    <xf numFmtId="166" fontId="12" fillId="34" borderId="21" xfId="121" applyNumberFormat="1" applyFont="1" applyFill="1" applyBorder="1" applyProtection="1"/>
    <xf numFmtId="166" fontId="12" fillId="34" borderId="23" xfId="121" applyNumberFormat="1" applyFont="1" applyFill="1" applyBorder="1" applyProtection="1"/>
    <xf numFmtId="166" fontId="12" fillId="34" borderId="28" xfId="121" applyNumberFormat="1" applyFont="1" applyFill="1" applyBorder="1" applyProtection="1"/>
    <xf numFmtId="166" fontId="12" fillId="34" borderId="24" xfId="121" applyNumberFormat="1" applyFont="1" applyFill="1" applyBorder="1" applyProtection="1"/>
    <xf numFmtId="0" fontId="11" fillId="34" borderId="28" xfId="121" applyFont="1" applyFill="1" applyBorder="1" applyAlignment="1" applyProtection="1">
      <alignment horizontal="center" vertical="center" wrapText="1"/>
    </xf>
    <xf numFmtId="0" fontId="11" fillId="34" borderId="20" xfId="121" applyFont="1" applyFill="1" applyBorder="1" applyAlignment="1" applyProtection="1">
      <alignment horizontal="center" vertical="center" wrapText="1"/>
    </xf>
    <xf numFmtId="166" fontId="12" fillId="34" borderId="25" xfId="121" applyNumberFormat="1" applyFont="1" applyFill="1" applyBorder="1" applyProtection="1"/>
    <xf numFmtId="166" fontId="12" fillId="34" borderId="0" xfId="121" applyNumberFormat="1" applyFont="1" applyFill="1" applyBorder="1" applyAlignment="1" applyProtection="1">
      <alignment horizontal="center"/>
    </xf>
    <xf numFmtId="166" fontId="12" fillId="34" borderId="16" xfId="121" applyNumberFormat="1" applyFont="1" applyFill="1" applyBorder="1" applyAlignment="1" applyProtection="1">
      <alignment horizontal="center"/>
    </xf>
    <xf numFmtId="0" fontId="8" fillId="32" borderId="11" xfId="0" applyNumberFormat="1" applyFont="1" applyFill="1" applyBorder="1" applyAlignment="1" applyProtection="1">
      <alignment vertical="center"/>
      <protection locked="0"/>
    </xf>
    <xf numFmtId="166" fontId="12" fillId="0" borderId="13" xfId="121" applyNumberFormat="1" applyFont="1" applyFill="1" applyBorder="1" applyProtection="1">
      <protection locked="0"/>
    </xf>
    <xf numFmtId="0" fontId="3" fillId="30" borderId="11" xfId="0" applyFont="1" applyFill="1" applyBorder="1" applyAlignment="1" applyProtection="1">
      <alignment horizontal="center" vertical="center" wrapText="1"/>
    </xf>
    <xf numFmtId="0" fontId="12" fillId="34" borderId="20" xfId="121" applyFont="1" applyFill="1" applyBorder="1" applyAlignment="1" applyProtection="1">
      <alignment horizontal="left" indent="2"/>
    </xf>
    <xf numFmtId="0" fontId="12" fillId="34" borderId="23" xfId="121" applyFont="1" applyFill="1" applyBorder="1" applyAlignment="1" applyProtection="1">
      <alignment horizontal="left" indent="2"/>
    </xf>
    <xf numFmtId="0" fontId="3" fillId="0" borderId="11" xfId="119" applyFont="1" applyBorder="1" applyAlignment="1" applyProtection="1">
      <alignment vertical="center"/>
    </xf>
    <xf numFmtId="21" fontId="53" fillId="0" borderId="13" xfId="153" applyNumberFormat="1" applyFont="1" applyBorder="1" applyAlignment="1" applyProtection="1">
      <alignment vertical="center" wrapText="1"/>
    </xf>
    <xf numFmtId="21" fontId="53" fillId="0" borderId="13" xfId="153" quotePrefix="1" applyNumberFormat="1" applyFont="1" applyBorder="1" applyAlignment="1" applyProtection="1">
      <alignment vertical="center" wrapText="1"/>
    </xf>
    <xf numFmtId="10" fontId="8" fillId="32" borderId="13" xfId="114" applyNumberFormat="1" applyFont="1" applyFill="1" applyBorder="1" applyAlignment="1" applyProtection="1">
      <alignment horizontal="right" vertical="center"/>
      <protection locked="0"/>
    </xf>
    <xf numFmtId="8" fontId="11" fillId="0" borderId="13" xfId="122" applyNumberFormat="1" applyFont="1" applyFill="1" applyBorder="1" applyAlignment="1" applyProtection="1">
      <alignment horizontal="center" vertical="center" wrapText="1"/>
    </xf>
    <xf numFmtId="166" fontId="12" fillId="34" borderId="23" xfId="121" applyNumberFormat="1" applyFont="1" applyFill="1" applyBorder="1" applyProtection="1">
      <protection locked="0"/>
    </xf>
    <xf numFmtId="4" fontId="3" fillId="0" borderId="17" xfId="124" applyNumberFormat="1" applyFont="1" applyFill="1" applyBorder="1" applyAlignment="1" applyProtection="1">
      <alignment vertical="top"/>
    </xf>
    <xf numFmtId="0" fontId="11" fillId="34" borderId="24" xfId="121" applyFont="1" applyFill="1" applyBorder="1" applyAlignment="1" applyProtection="1">
      <alignment horizontal="center" vertical="center" wrapText="1"/>
    </xf>
    <xf numFmtId="0" fontId="11" fillId="34" borderId="16" xfId="121" applyFont="1" applyFill="1" applyBorder="1" applyAlignment="1" applyProtection="1">
      <alignment horizontal="center" vertical="center" wrapText="1"/>
    </xf>
    <xf numFmtId="0" fontId="11" fillId="34" borderId="21" xfId="121" applyFont="1" applyFill="1" applyBorder="1" applyAlignment="1" applyProtection="1">
      <alignment horizontal="center" vertical="center" wrapText="1"/>
    </xf>
    <xf numFmtId="21" fontId="53" fillId="0" borderId="13" xfId="153" quotePrefix="1" applyNumberFormat="1" applyFont="1" applyFill="1" applyBorder="1" applyAlignment="1" applyProtection="1">
      <alignment vertical="center"/>
    </xf>
    <xf numFmtId="4" fontId="8" fillId="31" borderId="0" xfId="0" applyNumberFormat="1" applyFont="1" applyFill="1" applyBorder="1" applyAlignment="1" applyProtection="1">
      <alignment horizontal="left" vertical="center" wrapText="1"/>
    </xf>
    <xf numFmtId="4" fontId="3" fillId="0" borderId="0" xfId="124" applyNumberFormat="1" applyFont="1" applyFill="1" applyProtection="1"/>
    <xf numFmtId="0" fontId="3" fillId="30" borderId="13" xfId="0" applyFont="1" applyFill="1" applyBorder="1" applyAlignment="1" applyProtection="1">
      <alignment horizontal="centerContinuous" vertical="center"/>
    </xf>
    <xf numFmtId="0" fontId="3" fillId="30" borderId="13" xfId="121" applyFont="1" applyFill="1" applyBorder="1" applyAlignment="1" applyProtection="1">
      <alignment horizontal="center" vertical="center" wrapText="1"/>
    </xf>
    <xf numFmtId="0" fontId="3" fillId="30" borderId="11" xfId="121" applyFont="1" applyFill="1" applyBorder="1" applyAlignment="1" applyProtection="1">
      <alignment horizontal="center" vertical="center" wrapText="1"/>
    </xf>
    <xf numFmtId="3" fontId="8" fillId="26" borderId="13" xfId="154" applyNumberFormat="1" applyFont="1" applyFill="1" applyBorder="1" applyAlignment="1" applyProtection="1">
      <alignment horizontal="right" vertical="center"/>
      <protection locked="0"/>
    </xf>
    <xf numFmtId="166" fontId="11" fillId="0" borderId="13" xfId="121" applyNumberFormat="1" applyFont="1" applyFill="1" applyBorder="1" applyProtection="1">
      <protection locked="0"/>
    </xf>
    <xf numFmtId="3" fontId="8" fillId="35" borderId="22" xfId="155" applyNumberFormat="1" applyFont="1" applyFill="1" applyBorder="1" applyAlignment="1">
      <alignment vertical="center"/>
    </xf>
    <xf numFmtId="3" fontId="8" fillId="35" borderId="29" xfId="155" applyNumberFormat="1" applyFont="1" applyFill="1" applyBorder="1" applyAlignment="1">
      <alignment vertical="center"/>
    </xf>
    <xf numFmtId="3" fontId="8" fillId="35" borderId="14" xfId="155" applyNumberFormat="1" applyFont="1" applyFill="1" applyBorder="1" applyAlignment="1">
      <alignment vertical="center"/>
    </xf>
    <xf numFmtId="14" fontId="6" fillId="0" borderId="13" xfId="0" applyNumberFormat="1" applyFont="1" applyFill="1" applyBorder="1" applyAlignment="1" applyProtection="1">
      <alignment horizontal="left" vertical="center" wrapText="1"/>
    </xf>
    <xf numFmtId="3" fontId="8" fillId="0" borderId="13" xfId="155" applyNumberFormat="1" applyFont="1" applyFill="1" applyBorder="1" applyAlignment="1">
      <alignment vertical="center"/>
    </xf>
    <xf numFmtId="0" fontId="8" fillId="30" borderId="13" xfId="155" applyFont="1" applyFill="1" applyBorder="1" applyAlignment="1">
      <alignment horizontal="center" vertical="center" wrapText="1"/>
    </xf>
    <xf numFmtId="3" fontId="6" fillId="0" borderId="13" xfId="0" applyNumberFormat="1" applyFont="1" applyFill="1" applyBorder="1" applyAlignment="1" applyProtection="1">
      <alignment horizontal="right" vertical="center" wrapText="1"/>
    </xf>
    <xf numFmtId="10" fontId="6" fillId="31" borderId="13" xfId="155" applyNumberFormat="1" applyFont="1" applyFill="1" applyBorder="1" applyAlignment="1">
      <alignment horizontal="center" vertical="center" wrapText="1"/>
    </xf>
    <xf numFmtId="3" fontId="8" fillId="35" borderId="24" xfId="155" applyNumberFormat="1" applyFont="1" applyFill="1" applyBorder="1" applyAlignment="1">
      <alignment horizontal="right" vertical="center" wrapText="1"/>
    </xf>
    <xf numFmtId="10" fontId="8" fillId="35" borderId="25" xfId="155" applyNumberFormat="1" applyFont="1" applyFill="1" applyBorder="1" applyAlignment="1">
      <alignment horizontal="center" vertical="center" wrapText="1"/>
    </xf>
    <xf numFmtId="3" fontId="8" fillId="35" borderId="27" xfId="155" applyNumberFormat="1" applyFont="1" applyFill="1" applyBorder="1" applyAlignment="1">
      <alignment horizontal="right" vertical="center" wrapText="1"/>
    </xf>
    <xf numFmtId="10" fontId="8" fillId="35" borderId="16" xfId="155" applyNumberFormat="1" applyFont="1" applyFill="1" applyBorder="1" applyAlignment="1">
      <alignment horizontal="center" vertical="center" wrapText="1"/>
    </xf>
    <xf numFmtId="3" fontId="8" fillId="35" borderId="21" xfId="155" applyNumberFormat="1" applyFont="1" applyFill="1" applyBorder="1" applyAlignment="1">
      <alignment horizontal="right" vertical="center" wrapText="1"/>
    </xf>
    <xf numFmtId="10" fontId="8" fillId="35" borderId="28" xfId="155" applyNumberFormat="1" applyFont="1" applyFill="1" applyBorder="1" applyAlignment="1">
      <alignment horizontal="center" vertical="center" wrapText="1"/>
    </xf>
    <xf numFmtId="3" fontId="8" fillId="29" borderId="13" xfId="154" applyNumberFormat="1" applyFont="1" applyFill="1" applyBorder="1" applyAlignment="1" applyProtection="1">
      <alignment horizontal="right" vertical="center"/>
      <protection locked="0"/>
    </xf>
    <xf numFmtId="21" fontId="53" fillId="0" borderId="13" xfId="153" applyNumberFormat="1" applyFont="1" applyFill="1" applyBorder="1" applyAlignment="1" applyProtection="1">
      <alignment vertical="center" wrapText="1"/>
    </xf>
    <xf numFmtId="0" fontId="3" fillId="0" borderId="11" xfId="119" applyFont="1" applyBorder="1" applyAlignment="1" applyProtection="1">
      <alignment horizontal="left" vertical="center" indent="1"/>
    </xf>
    <xf numFmtId="21" fontId="53" fillId="0" borderId="13" xfId="153" quotePrefix="1" applyNumberFormat="1" applyFont="1" applyFill="1" applyBorder="1" applyAlignment="1" applyProtection="1">
      <alignment vertical="center" wrapText="1"/>
    </xf>
    <xf numFmtId="21" fontId="53" fillId="0" borderId="13" xfId="153" applyNumberFormat="1" applyFont="1" applyFill="1" applyBorder="1" applyAlignment="1" applyProtection="1">
      <alignment vertical="center"/>
    </xf>
    <xf numFmtId="0" fontId="5" fillId="0" borderId="0" xfId="0" applyFont="1" applyFill="1" applyBorder="1" applyProtection="1"/>
    <xf numFmtId="0" fontId="12" fillId="0" borderId="0" xfId="0" applyFont="1" applyFill="1" applyProtection="1"/>
    <xf numFmtId="0" fontId="8" fillId="27" borderId="0" xfId="152" applyFont="1" applyFill="1" applyAlignment="1" applyProtection="1">
      <alignment vertical="center"/>
    </xf>
    <xf numFmtId="4" fontId="3" fillId="0" borderId="17" xfId="104" quotePrefix="1" applyNumberFormat="1" applyFont="1" applyFill="1" applyBorder="1" applyAlignment="1" applyProtection="1">
      <alignment vertical="top" wrapText="1"/>
    </xf>
    <xf numFmtId="0" fontId="11" fillId="30" borderId="13" xfId="121" applyFont="1" applyFill="1" applyBorder="1" applyAlignment="1" applyProtection="1">
      <alignment horizontal="center" vertical="center" wrapText="1"/>
    </xf>
    <xf numFmtId="0" fontId="3" fillId="0" borderId="0" xfId="0" applyFont="1" applyProtection="1"/>
    <xf numFmtId="0" fontId="57" fillId="32" borderId="13" xfId="0" applyFont="1" applyFill="1" applyBorder="1" applyAlignment="1">
      <alignment horizontal="justify" vertical="center" wrapText="1"/>
    </xf>
    <xf numFmtId="165" fontId="12" fillId="26" borderId="22" xfId="0" applyNumberFormat="1" applyFont="1" applyFill="1" applyBorder="1" applyAlignment="1" applyProtection="1">
      <alignment horizontal="center" vertical="center"/>
      <protection locked="0"/>
    </xf>
    <xf numFmtId="0" fontId="12" fillId="0" borderId="20" xfId="0" applyFont="1" applyBorder="1" applyAlignment="1" applyProtection="1">
      <alignment vertical="center" wrapText="1"/>
    </xf>
    <xf numFmtId="165" fontId="12" fillId="0" borderId="20" xfId="0" applyNumberFormat="1" applyFont="1" applyFill="1" applyBorder="1" applyAlignment="1" applyProtection="1">
      <alignment vertical="center"/>
    </xf>
    <xf numFmtId="0" fontId="11" fillId="30" borderId="13"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xf>
    <xf numFmtId="0" fontId="3" fillId="0" borderId="0" xfId="121" applyFont="1" applyAlignment="1" applyProtection="1">
      <alignment vertical="center"/>
    </xf>
    <xf numFmtId="8" fontId="3" fillId="0" borderId="0" xfId="121" applyNumberFormat="1" applyFont="1" applyAlignment="1" applyProtection="1">
      <alignment vertical="center"/>
    </xf>
    <xf numFmtId="6" fontId="56" fillId="0" borderId="13" xfId="156" applyNumberFormat="1" applyFont="1" applyBorder="1" applyAlignment="1">
      <alignment horizontal="right" vertical="center"/>
    </xf>
    <xf numFmtId="0" fontId="3" fillId="0" borderId="40" xfId="121" applyFont="1" applyBorder="1" applyAlignment="1" applyProtection="1">
      <alignment vertical="center"/>
    </xf>
    <xf numFmtId="0" fontId="3" fillId="0" borderId="41" xfId="121" applyFont="1" applyBorder="1" applyAlignment="1" applyProtection="1">
      <alignment vertical="center"/>
    </xf>
    <xf numFmtId="0" fontId="3" fillId="0" borderId="13" xfId="121" applyFont="1" applyBorder="1" applyAlignment="1" applyProtection="1">
      <alignment vertical="center"/>
    </xf>
    <xf numFmtId="177" fontId="56" fillId="0" borderId="13" xfId="156" applyNumberFormat="1" applyFont="1" applyFill="1" applyBorder="1" applyAlignment="1">
      <alignment vertical="center"/>
    </xf>
    <xf numFmtId="0" fontId="3" fillId="0" borderId="38" xfId="121" applyFont="1" applyBorder="1" applyAlignment="1" applyProtection="1">
      <alignment vertical="center"/>
    </xf>
    <xf numFmtId="0" fontId="3" fillId="0" borderId="39" xfId="121" applyFont="1" applyBorder="1" applyAlignment="1" applyProtection="1">
      <alignment vertical="center"/>
    </xf>
    <xf numFmtId="6" fontId="58" fillId="34" borderId="13" xfId="156" applyNumberFormat="1" applyFont="1" applyFill="1" applyBorder="1" applyAlignment="1">
      <alignment horizontal="right" vertical="center"/>
    </xf>
    <xf numFmtId="177" fontId="58" fillId="34" borderId="13" xfId="156" applyNumberFormat="1" applyFont="1" applyFill="1" applyBorder="1" applyAlignment="1">
      <alignment vertical="center"/>
    </xf>
    <xf numFmtId="0" fontId="3" fillId="0" borderId="0" xfId="121" applyFont="1" applyBorder="1" applyAlignment="1" applyProtection="1">
      <alignment vertical="center"/>
    </xf>
    <xf numFmtId="8" fontId="3" fillId="0" borderId="0" xfId="121" applyNumberFormat="1" applyFont="1" applyBorder="1" applyAlignment="1" applyProtection="1">
      <alignment vertical="center"/>
    </xf>
    <xf numFmtId="0" fontId="56" fillId="0" borderId="0" xfId="156" applyFont="1"/>
    <xf numFmtId="0" fontId="56" fillId="0" borderId="13" xfId="156" applyFont="1" applyBorder="1" applyAlignment="1">
      <alignment horizontal="center"/>
    </xf>
    <xf numFmtId="6" fontId="56" fillId="0" borderId="11" xfId="156" applyNumberFormat="1" applyFont="1" applyBorder="1" applyAlignment="1">
      <alignment horizontal="right" vertical="center"/>
    </xf>
    <xf numFmtId="0" fontId="56" fillId="32" borderId="11" xfId="156" applyFont="1" applyFill="1" applyBorder="1" applyAlignment="1">
      <alignment horizontal="left" vertical="center"/>
    </xf>
    <xf numFmtId="0" fontId="56" fillId="32" borderId="11" xfId="156" applyFont="1" applyFill="1" applyBorder="1" applyAlignment="1">
      <alignment vertical="center"/>
    </xf>
    <xf numFmtId="0" fontId="56" fillId="32" borderId="13" xfId="156" applyFont="1" applyFill="1" applyBorder="1" applyAlignment="1">
      <alignment horizontal="center" vertical="center"/>
    </xf>
    <xf numFmtId="175" fontId="56" fillId="0" borderId="13" xfId="156" applyNumberFormat="1" applyFont="1" applyFill="1" applyBorder="1" applyAlignment="1">
      <alignment vertical="center"/>
    </xf>
    <xf numFmtId="176" fontId="56" fillId="32" borderId="13" xfId="156" applyNumberFormat="1" applyFont="1" applyFill="1" applyBorder="1" applyAlignment="1">
      <alignment vertical="center"/>
    </xf>
    <xf numFmtId="177" fontId="56" fillId="32" borderId="13" xfId="156" applyNumberFormat="1" applyFont="1" applyFill="1" applyBorder="1" applyAlignment="1">
      <alignment vertical="center"/>
    </xf>
    <xf numFmtId="178" fontId="56" fillId="32" borderId="13" xfId="156" applyNumberFormat="1" applyFont="1" applyFill="1" applyBorder="1" applyAlignment="1">
      <alignment vertical="center"/>
    </xf>
    <xf numFmtId="179" fontId="56" fillId="32" borderId="13" xfId="156" applyNumberFormat="1" applyFont="1" applyFill="1" applyBorder="1" applyAlignment="1">
      <alignment vertical="center"/>
    </xf>
    <xf numFmtId="6" fontId="56" fillId="0" borderId="13" xfId="156" applyNumberFormat="1" applyFont="1" applyFill="1" applyBorder="1" applyAlignment="1">
      <alignment vertical="center"/>
    </xf>
    <xf numFmtId="0" fontId="56" fillId="32" borderId="13" xfId="156" applyNumberFormat="1" applyFont="1" applyFill="1" applyBorder="1" applyAlignment="1">
      <alignment vertical="center"/>
    </xf>
    <xf numFmtId="180" fontId="56" fillId="32" borderId="13" xfId="156" applyNumberFormat="1" applyFont="1" applyFill="1" applyBorder="1" applyAlignment="1">
      <alignment vertical="center"/>
    </xf>
    <xf numFmtId="181" fontId="56" fillId="32" borderId="13" xfId="156" applyNumberFormat="1" applyFont="1" applyFill="1" applyBorder="1" applyAlignment="1">
      <alignment vertical="center"/>
    </xf>
    <xf numFmtId="3" fontId="56" fillId="32" borderId="13" xfId="156" applyNumberFormat="1" applyFont="1" applyFill="1" applyBorder="1" applyAlignment="1">
      <alignment vertical="center"/>
    </xf>
    <xf numFmtId="2" fontId="56" fillId="32" borderId="13" xfId="156" applyNumberFormat="1" applyFont="1" applyFill="1" applyBorder="1" applyAlignment="1">
      <alignment vertical="center"/>
    </xf>
    <xf numFmtId="1" fontId="56" fillId="32" borderId="13" xfId="156" applyNumberFormat="1" applyFont="1" applyFill="1" applyBorder="1" applyAlignment="1">
      <alignment vertical="center"/>
    </xf>
    <xf numFmtId="0" fontId="3" fillId="0" borderId="42" xfId="121" applyFont="1" applyBorder="1" applyAlignment="1" applyProtection="1">
      <alignment vertical="center"/>
    </xf>
    <xf numFmtId="0" fontId="3" fillId="0" borderId="43" xfId="121" applyFont="1" applyBorder="1" applyAlignment="1" applyProtection="1">
      <alignment vertical="center"/>
    </xf>
    <xf numFmtId="166" fontId="12" fillId="32" borderId="13" xfId="0" applyNumberFormat="1" applyFont="1" applyFill="1" applyBorder="1" applyAlignment="1" applyProtection="1">
      <alignment horizontal="right" vertical="center"/>
    </xf>
    <xf numFmtId="0" fontId="11" fillId="0" borderId="22" xfId="0" applyFont="1" applyBorder="1" applyAlignment="1" applyProtection="1">
      <alignment horizontal="center" vertical="center"/>
    </xf>
    <xf numFmtId="0" fontId="20" fillId="0" borderId="14" xfId="0" applyFont="1" applyBorder="1" applyAlignment="1" applyProtection="1">
      <alignment horizontal="center" vertical="center"/>
    </xf>
    <xf numFmtId="0" fontId="11" fillId="0" borderId="22" xfId="0" quotePrefix="1" applyFont="1" applyBorder="1" applyAlignment="1" applyProtection="1">
      <alignment horizontal="center" vertical="center"/>
    </xf>
    <xf numFmtId="0" fontId="3" fillId="0" borderId="13" xfId="0" applyFont="1" applyBorder="1" applyAlignment="1" applyProtection="1">
      <alignment horizontal="center" vertical="center" wrapText="1"/>
    </xf>
    <xf numFmtId="0" fontId="3" fillId="0" borderId="0" xfId="0" applyFont="1" applyBorder="1" applyProtection="1"/>
    <xf numFmtId="0" fontId="11" fillId="30" borderId="11" xfId="0" applyFont="1" applyFill="1" applyBorder="1" applyAlignment="1" applyProtection="1">
      <alignment horizontal="center" vertical="center" wrapText="1"/>
    </xf>
    <xf numFmtId="0" fontId="3" fillId="0" borderId="0" xfId="0" applyFont="1" applyBorder="1" applyAlignment="1" applyProtection="1">
      <alignment vertical="center"/>
    </xf>
    <xf numFmtId="0" fontId="11" fillId="30" borderId="13" xfId="0" applyFont="1" applyFill="1" applyBorder="1" applyAlignment="1" applyProtection="1">
      <alignment horizontal="left" vertical="center"/>
    </xf>
    <xf numFmtId="0" fontId="11" fillId="30" borderId="13" xfId="0" applyFont="1" applyFill="1" applyBorder="1" applyAlignment="1" applyProtection="1">
      <alignment horizontal="center" wrapText="1"/>
    </xf>
    <xf numFmtId="0" fontId="3" fillId="0" borderId="13" xfId="0" applyFont="1" applyBorder="1" applyAlignment="1" applyProtection="1">
      <alignment vertical="center"/>
    </xf>
    <xf numFmtId="0" fontId="11" fillId="30" borderId="13" xfId="0" applyFont="1" applyFill="1" applyBorder="1" applyAlignment="1" applyProtection="1">
      <alignment vertical="center"/>
    </xf>
    <xf numFmtId="0" fontId="24" fillId="0" borderId="0" xfId="0" applyFont="1" applyBorder="1" applyAlignment="1" applyProtection="1"/>
    <xf numFmtId="6" fontId="56" fillId="36" borderId="13" xfId="156" applyNumberFormat="1" applyFont="1" applyFill="1" applyBorder="1" applyAlignment="1">
      <alignment vertical="center"/>
    </xf>
    <xf numFmtId="4" fontId="16" fillId="31" borderId="0" xfId="0" applyNumberFormat="1" applyFont="1" applyFill="1" applyBorder="1" applyAlignment="1" applyProtection="1">
      <alignment horizontal="center" vertical="center" wrapText="1"/>
    </xf>
    <xf numFmtId="0" fontId="29" fillId="0" borderId="13" xfId="0" applyFont="1" applyFill="1" applyBorder="1" applyAlignment="1">
      <alignment horizontal="center" vertical="center" wrapText="1"/>
    </xf>
    <xf numFmtId="0" fontId="29" fillId="0" borderId="11" xfId="0" applyFont="1" applyFill="1" applyBorder="1" applyAlignment="1">
      <alignment horizontal="justify" vertical="center" wrapText="1"/>
    </xf>
    <xf numFmtId="0" fontId="9" fillId="0" borderId="15" xfId="0" applyFont="1" applyBorder="1" applyProtection="1"/>
    <xf numFmtId="0" fontId="9" fillId="0" borderId="16" xfId="0" applyFont="1" applyFill="1" applyBorder="1" applyProtection="1"/>
    <xf numFmtId="0" fontId="11" fillId="0" borderId="11" xfId="121" applyFont="1" applyFill="1" applyBorder="1" applyAlignment="1" applyProtection="1">
      <alignment horizontal="center" vertical="center" wrapText="1"/>
    </xf>
    <xf numFmtId="0" fontId="3" fillId="0" borderId="26" xfId="121" applyFont="1" applyFill="1" applyBorder="1" applyAlignment="1" applyProtection="1">
      <alignment vertical="center"/>
    </xf>
    <xf numFmtId="0" fontId="3" fillId="0" borderId="15" xfId="121" applyFont="1" applyFill="1" applyBorder="1" applyAlignment="1" applyProtection="1">
      <alignment vertical="center"/>
    </xf>
    <xf numFmtId="6" fontId="4" fillId="0" borderId="0" xfId="104" quotePrefix="1" applyNumberFormat="1" applyFill="1" applyBorder="1" applyAlignment="1" applyProtection="1">
      <alignment horizontal="left" vertical="center" indent="1"/>
    </xf>
    <xf numFmtId="0" fontId="3" fillId="0" borderId="16" xfId="121" applyFont="1" applyBorder="1" applyAlignment="1" applyProtection="1">
      <alignment vertical="center"/>
    </xf>
    <xf numFmtId="16" fontId="53" fillId="0" borderId="13" xfId="153" quotePrefix="1" applyNumberFormat="1" applyFont="1" applyBorder="1" applyAlignment="1" applyProtection="1">
      <alignment horizontal="center" vertical="center"/>
    </xf>
    <xf numFmtId="0" fontId="11" fillId="30" borderId="13" xfId="0" applyFont="1" applyFill="1" applyBorder="1" applyAlignment="1" applyProtection="1">
      <alignment horizontal="center" vertical="center" wrapText="1"/>
    </xf>
    <xf numFmtId="0" fontId="11" fillId="30" borderId="13" xfId="0" applyFont="1" applyFill="1" applyBorder="1" applyAlignment="1" applyProtection="1">
      <alignment horizontal="center" vertical="center" wrapText="1"/>
    </xf>
    <xf numFmtId="3" fontId="3" fillId="26" borderId="13" xfId="120" applyNumberFormat="1" applyFont="1" applyFill="1" applyBorder="1" applyAlignment="1" applyProtection="1">
      <alignment vertical="center"/>
      <protection locked="0"/>
    </xf>
    <xf numFmtId="3" fontId="3" fillId="31" borderId="13" xfId="120" applyNumberFormat="1" applyFont="1" applyFill="1" applyBorder="1" applyAlignment="1" applyProtection="1">
      <alignment vertical="center"/>
    </xf>
    <xf numFmtId="4" fontId="11" fillId="0" borderId="18" xfId="124" applyNumberFormat="1" applyFont="1" applyFill="1" applyBorder="1" applyAlignment="1" applyProtection="1">
      <alignment vertical="top" wrapText="1"/>
    </xf>
    <xf numFmtId="3" fontId="8" fillId="29" borderId="13" xfId="120" applyNumberFormat="1" applyFont="1" applyFill="1" applyBorder="1" applyAlignment="1" applyProtection="1">
      <alignment vertical="center"/>
      <protection locked="0"/>
    </xf>
    <xf numFmtId="2" fontId="3" fillId="31" borderId="13" xfId="120" applyNumberFormat="1" applyFont="1" applyFill="1" applyBorder="1" applyAlignment="1" applyProtection="1">
      <alignment vertical="center"/>
    </xf>
    <xf numFmtId="6" fontId="8" fillId="31" borderId="13" xfId="120" applyNumberFormat="1" applyFont="1" applyFill="1" applyBorder="1" applyAlignment="1" applyProtection="1">
      <alignment vertical="center"/>
    </xf>
    <xf numFmtId="0" fontId="11" fillId="30" borderId="13" xfId="0" applyFont="1" applyFill="1" applyBorder="1" applyAlignment="1" applyProtection="1">
      <alignment horizontal="center" vertical="center" wrapText="1"/>
    </xf>
    <xf numFmtId="0" fontId="3" fillId="0" borderId="13" xfId="119" applyFont="1" applyBorder="1" applyAlignment="1" applyProtection="1">
      <alignment horizontal="left" vertical="center"/>
    </xf>
    <xf numFmtId="3" fontId="3" fillId="0" borderId="13" xfId="0" applyNumberFormat="1" applyFont="1" applyBorder="1" applyAlignment="1" applyProtection="1">
      <alignment vertical="center"/>
    </xf>
    <xf numFmtId="3" fontId="3" fillId="34" borderId="13" xfId="0" applyNumberFormat="1" applyFont="1" applyFill="1" applyBorder="1" applyAlignment="1" applyProtection="1">
      <alignment vertical="center"/>
    </xf>
    <xf numFmtId="3" fontId="11" fillId="30" borderId="13" xfId="0" applyNumberFormat="1" applyFont="1" applyFill="1" applyBorder="1" applyAlignment="1" applyProtection="1">
      <alignment vertical="center"/>
    </xf>
    <xf numFmtId="3" fontId="12" fillId="0" borderId="13" xfId="0" applyNumberFormat="1" applyFont="1" applyFill="1" applyBorder="1" applyAlignment="1" applyProtection="1">
      <alignment horizontal="right" vertical="center"/>
    </xf>
    <xf numFmtId="3" fontId="12" fillId="32" borderId="13" xfId="0" applyNumberFormat="1" applyFont="1" applyFill="1" applyBorder="1" applyAlignment="1" applyProtection="1">
      <alignment vertical="center"/>
    </xf>
    <xf numFmtId="3" fontId="12" fillId="0" borderId="13" xfId="0" applyNumberFormat="1" applyFont="1" applyFill="1" applyBorder="1" applyAlignment="1" applyProtection="1">
      <alignment vertical="center"/>
    </xf>
    <xf numFmtId="3" fontId="12" fillId="0" borderId="0" xfId="0" applyNumberFormat="1" applyFont="1" applyProtection="1"/>
    <xf numFmtId="3" fontId="12" fillId="34" borderId="13" xfId="0" applyNumberFormat="1" applyFont="1" applyFill="1" applyBorder="1" applyAlignment="1" applyProtection="1">
      <alignment vertical="center"/>
    </xf>
    <xf numFmtId="165" fontId="12" fillId="0" borderId="13" xfId="0" applyNumberFormat="1" applyFont="1" applyFill="1" applyBorder="1" applyAlignment="1" applyProtection="1">
      <alignment horizontal="center" vertical="center"/>
      <protection locked="0"/>
    </xf>
    <xf numFmtId="21" fontId="8" fillId="0" borderId="13" xfId="153" applyNumberFormat="1" applyFont="1" applyFill="1" applyBorder="1" applyAlignment="1" applyProtection="1">
      <alignment vertical="center" wrapText="1"/>
    </xf>
    <xf numFmtId="3" fontId="3" fillId="32" borderId="13" xfId="0" applyNumberFormat="1" applyFont="1" applyFill="1" applyBorder="1" applyAlignment="1" applyProtection="1">
      <alignment vertical="center"/>
    </xf>
    <xf numFmtId="3" fontId="3" fillId="36" borderId="13" xfId="0" applyNumberFormat="1"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Border="1" applyProtection="1"/>
    <xf numFmtId="21" fontId="53" fillId="0" borderId="22" xfId="153" quotePrefix="1" applyNumberFormat="1" applyFont="1" applyBorder="1" applyAlignment="1" applyProtection="1">
      <alignment vertical="center"/>
    </xf>
    <xf numFmtId="4" fontId="8" fillId="31" borderId="0" xfId="0" applyNumberFormat="1" applyFont="1" applyFill="1" applyBorder="1" applyAlignment="1" applyProtection="1">
      <alignment horizontal="left" vertical="center" wrapText="1"/>
    </xf>
    <xf numFmtId="21" fontId="53" fillId="0" borderId="22" xfId="153" quotePrefix="1" applyNumberFormat="1" applyFont="1" applyBorder="1" applyAlignment="1" applyProtection="1">
      <alignment horizontal="left" vertical="center"/>
    </xf>
    <xf numFmtId="21" fontId="53" fillId="0" borderId="14" xfId="153" quotePrefix="1" applyNumberFormat="1" applyFont="1" applyBorder="1" applyAlignment="1" applyProtection="1">
      <alignment horizontal="left" vertical="center"/>
    </xf>
    <xf numFmtId="21" fontId="53" fillId="0" borderId="29" xfId="153" quotePrefix="1" applyNumberFormat="1" applyFont="1" applyBorder="1" applyAlignment="1" applyProtection="1">
      <alignment horizontal="left" vertical="center"/>
    </xf>
    <xf numFmtId="0" fontId="53" fillId="0" borderId="22" xfId="153" applyFont="1" applyBorder="1" applyAlignment="1" applyProtection="1">
      <alignment horizontal="center" vertical="center"/>
    </xf>
    <xf numFmtId="0" fontId="53" fillId="0" borderId="29" xfId="153" applyFont="1" applyBorder="1" applyAlignment="1" applyProtection="1">
      <alignment horizontal="center" vertical="center"/>
    </xf>
    <xf numFmtId="0" fontId="53" fillId="0" borderId="14" xfId="153" applyFont="1" applyBorder="1" applyAlignment="1" applyProtection="1">
      <alignment horizontal="center" vertical="center"/>
    </xf>
    <xf numFmtId="21" fontId="53" fillId="0" borderId="22" xfId="153" applyNumberFormat="1" applyFont="1" applyFill="1" applyBorder="1" applyAlignment="1" applyProtection="1">
      <alignment horizontal="left" vertical="center"/>
    </xf>
    <xf numFmtId="21" fontId="53" fillId="0" borderId="29" xfId="153" applyNumberFormat="1" applyFont="1" applyFill="1" applyBorder="1" applyAlignment="1" applyProtection="1">
      <alignment horizontal="left" vertical="center"/>
    </xf>
    <xf numFmtId="21" fontId="53" fillId="0" borderId="14" xfId="153" applyNumberFormat="1" applyFont="1" applyFill="1" applyBorder="1" applyAlignment="1" applyProtection="1">
      <alignment horizontal="left" vertical="center"/>
    </xf>
    <xf numFmtId="14" fontId="53" fillId="0" borderId="22" xfId="153" applyNumberFormat="1" applyFont="1" applyBorder="1" applyAlignment="1" applyProtection="1">
      <alignment horizontal="center" vertical="center"/>
    </xf>
    <xf numFmtId="14" fontId="53" fillId="0" borderId="29" xfId="153" applyNumberFormat="1" applyFont="1" applyBorder="1" applyAlignment="1" applyProtection="1">
      <alignment horizontal="center" vertical="center"/>
    </xf>
    <xf numFmtId="14" fontId="53" fillId="0" borderId="14" xfId="153" applyNumberFormat="1" applyFont="1" applyBorder="1" applyAlignment="1" applyProtection="1">
      <alignment horizontal="center" vertical="center"/>
    </xf>
    <xf numFmtId="0" fontId="53" fillId="0" borderId="22" xfId="153" applyFont="1" applyFill="1" applyBorder="1" applyAlignment="1" applyProtection="1">
      <alignment horizontal="center" vertical="center"/>
    </xf>
    <xf numFmtId="0" fontId="53" fillId="0" borderId="29" xfId="153" applyFont="1" applyFill="1" applyBorder="1" applyAlignment="1" applyProtection="1">
      <alignment horizontal="center" vertical="center"/>
    </xf>
    <xf numFmtId="0" fontId="53" fillId="0" borderId="14" xfId="153" applyFont="1" applyFill="1" applyBorder="1" applyAlignment="1" applyProtection="1">
      <alignment horizontal="center" vertical="center"/>
    </xf>
    <xf numFmtId="14" fontId="53" fillId="0" borderId="22" xfId="153" applyNumberFormat="1" applyFont="1" applyFill="1" applyBorder="1" applyAlignment="1" applyProtection="1">
      <alignment horizontal="center" vertical="center"/>
    </xf>
    <xf numFmtId="14" fontId="53" fillId="0" borderId="29" xfId="153" applyNumberFormat="1" applyFont="1" applyFill="1" applyBorder="1" applyAlignment="1" applyProtection="1">
      <alignment horizontal="center" vertical="center"/>
    </xf>
    <xf numFmtId="14" fontId="53" fillId="0" borderId="14" xfId="153" applyNumberFormat="1" applyFont="1" applyFill="1" applyBorder="1" applyAlignment="1" applyProtection="1">
      <alignment horizontal="center" vertical="center"/>
    </xf>
    <xf numFmtId="2" fontId="6" fillId="0" borderId="11" xfId="120" applyNumberFormat="1" applyFont="1" applyFill="1" applyBorder="1" applyAlignment="1" applyProtection="1">
      <alignment horizontal="center" vertical="center"/>
    </xf>
    <xf numFmtId="0" fontId="8" fillId="0" borderId="15" xfId="0" applyFont="1" applyFill="1" applyBorder="1" applyAlignment="1">
      <alignment horizontal="center" vertical="center"/>
    </xf>
    <xf numFmtId="8" fontId="11" fillId="31" borderId="11" xfId="122" applyNumberFormat="1" applyFont="1" applyFill="1" applyBorder="1" applyAlignment="1" applyProtection="1">
      <alignment horizontal="center" vertical="center" wrapText="1"/>
    </xf>
    <xf numFmtId="0" fontId="11" fillId="31" borderId="26" xfId="0" applyFont="1" applyFill="1" applyBorder="1" applyAlignment="1">
      <alignment horizontal="center" vertical="center" wrapText="1"/>
    </xf>
    <xf numFmtId="0" fontId="11" fillId="31" borderId="15" xfId="0" applyFont="1" applyFill="1" applyBorder="1" applyAlignment="1">
      <alignment horizontal="center" vertical="center" wrapText="1"/>
    </xf>
    <xf numFmtId="0" fontId="6" fillId="0" borderId="0" xfId="122" applyFont="1" applyFill="1" applyBorder="1" applyAlignment="1" applyProtection="1">
      <alignment horizontal="left" vertical="center" wrapText="1"/>
      <protection locked="0"/>
    </xf>
    <xf numFmtId="0" fontId="3" fillId="0" borderId="13" xfId="121" applyFont="1" applyFill="1" applyBorder="1" applyAlignment="1" applyProtection="1">
      <alignment horizontal="left" vertical="center" wrapText="1"/>
    </xf>
    <xf numFmtId="6" fontId="56" fillId="32" borderId="22" xfId="156" applyNumberFormat="1" applyFont="1" applyFill="1" applyBorder="1" applyAlignment="1">
      <alignment horizontal="right" vertical="center"/>
    </xf>
    <xf numFmtId="6" fontId="56" fillId="32" borderId="29" xfId="156" applyNumberFormat="1" applyFont="1" applyFill="1" applyBorder="1" applyAlignment="1">
      <alignment horizontal="right" vertical="center"/>
    </xf>
    <xf numFmtId="6" fontId="56" fillId="32" borderId="14" xfId="156" applyNumberFormat="1" applyFont="1" applyFill="1" applyBorder="1" applyAlignment="1">
      <alignment horizontal="right" vertical="center"/>
    </xf>
    <xf numFmtId="0" fontId="8" fillId="30" borderId="13" xfId="155" applyFont="1" applyFill="1" applyBorder="1" applyAlignment="1">
      <alignment horizontal="center" vertical="center" wrapText="1"/>
    </xf>
    <xf numFmtId="0" fontId="3" fillId="30" borderId="11" xfId="0" applyFont="1" applyFill="1" applyBorder="1" applyAlignment="1" applyProtection="1">
      <alignment horizontal="center" vertical="center"/>
    </xf>
    <xf numFmtId="0" fontId="3" fillId="30" borderId="26" xfId="0" applyFont="1" applyFill="1" applyBorder="1" applyAlignment="1" applyProtection="1">
      <alignment horizontal="center" vertical="center"/>
    </xf>
    <xf numFmtId="0" fontId="3" fillId="30" borderId="15" xfId="0" applyFont="1" applyFill="1" applyBorder="1" applyAlignment="1" applyProtection="1">
      <alignment horizontal="center" vertical="center"/>
    </xf>
    <xf numFmtId="0" fontId="3" fillId="30" borderId="11" xfId="0" applyFont="1" applyFill="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57" fillId="0" borderId="13" xfId="0" applyFont="1" applyBorder="1" applyAlignment="1">
      <alignment horizontal="left" vertical="center"/>
    </xf>
    <xf numFmtId="0" fontId="57" fillId="0" borderId="13" xfId="0" applyFont="1" applyBorder="1" applyAlignment="1">
      <alignment horizontal="left" vertical="center" wrapText="1"/>
    </xf>
    <xf numFmtId="0" fontId="57" fillId="0" borderId="13" xfId="0" applyFont="1" applyFill="1" applyBorder="1" applyAlignment="1">
      <alignment horizontal="left" vertical="center" wrapText="1"/>
    </xf>
    <xf numFmtId="0" fontId="11" fillId="30" borderId="13" xfId="0" applyFont="1" applyFill="1" applyBorder="1" applyAlignment="1" applyProtection="1">
      <alignment horizontal="center" vertical="center" wrapText="1"/>
    </xf>
    <xf numFmtId="0" fontId="12" fillId="32" borderId="11" xfId="0" applyFont="1" applyFill="1" applyBorder="1" applyAlignment="1" applyProtection="1">
      <alignment horizontal="center" vertical="center"/>
    </xf>
    <xf numFmtId="0" fontId="12" fillId="32" borderId="26" xfId="0" applyFont="1" applyFill="1" applyBorder="1" applyAlignment="1" applyProtection="1">
      <alignment horizontal="center" vertical="center"/>
    </xf>
    <xf numFmtId="0" fontId="12" fillId="32" borderId="15" xfId="0" applyFont="1" applyFill="1" applyBorder="1" applyAlignment="1" applyProtection="1">
      <alignment horizontal="center" vertical="center"/>
    </xf>
  </cellXfs>
  <cellStyles count="158">
    <cellStyle name="_Column1" xfId="1" xr:uid="{00000000-0005-0000-0000-000000000000}"/>
    <cellStyle name="_Column1_120319_BAB_KoPr2012_KEMA" xfId="2" xr:uid="{00000000-0005-0000-0000-000001000000}"/>
    <cellStyle name="_Column1_120329_EHB_KoPr_Basisjahr_ENTWURF" xfId="3" xr:uid="{00000000-0005-0000-0000-000002000000}"/>
    <cellStyle name="_Column1_A. Allgemeine Informationen" xfId="4" xr:uid="{00000000-0005-0000-0000-000003000000}"/>
    <cellStyle name="_Column1_Ausfüllhilfe" xfId="5" xr:uid="{00000000-0005-0000-0000-000004000000}"/>
    <cellStyle name="_Column1_kalk. EK-Verzinsung" xfId="6" xr:uid="{00000000-0005-0000-0000-000005000000}"/>
    <cellStyle name="_Column1_Mehrjahresvergleich" xfId="7" xr:uid="{00000000-0005-0000-0000-000006000000}"/>
    <cellStyle name="_Column1_SAV-Vergleich" xfId="8" xr:uid="{00000000-0005-0000-0000-000007000000}"/>
    <cellStyle name="_Column2" xfId="9" xr:uid="{00000000-0005-0000-0000-000008000000}"/>
    <cellStyle name="_Column3" xfId="10" xr:uid="{00000000-0005-0000-0000-000009000000}"/>
    <cellStyle name="_Column4" xfId="11" xr:uid="{00000000-0005-0000-0000-00000A000000}"/>
    <cellStyle name="_Column4_120319_BAB_KoPr2012_KEMA" xfId="12" xr:uid="{00000000-0005-0000-0000-00000B000000}"/>
    <cellStyle name="_Column4_120329_EHB_KoPr_Basisjahr_ENTWURF" xfId="13" xr:uid="{00000000-0005-0000-0000-00000C000000}"/>
    <cellStyle name="_Column4_A. Allgemeine Informationen" xfId="14" xr:uid="{00000000-0005-0000-0000-00000D000000}"/>
    <cellStyle name="_Column4_Ausfüllhilfe" xfId="15" xr:uid="{00000000-0005-0000-0000-00000E000000}"/>
    <cellStyle name="_Column4_kalk. EK-Verzinsung" xfId="16" xr:uid="{00000000-0005-0000-0000-00000F000000}"/>
    <cellStyle name="_Column4_Mehrjahresvergleich" xfId="17" xr:uid="{00000000-0005-0000-0000-000010000000}"/>
    <cellStyle name="_Column4_SAV-Vergleich" xfId="18" xr:uid="{00000000-0005-0000-0000-000011000000}"/>
    <cellStyle name="_Column5" xfId="19" xr:uid="{00000000-0005-0000-0000-000012000000}"/>
    <cellStyle name="_Column6" xfId="20" xr:uid="{00000000-0005-0000-0000-000013000000}"/>
    <cellStyle name="_Column7" xfId="21" xr:uid="{00000000-0005-0000-0000-000014000000}"/>
    <cellStyle name="_Data" xfId="22" xr:uid="{00000000-0005-0000-0000-000015000000}"/>
    <cellStyle name="_Data_120319_BAB_KoPr2012_KEMA" xfId="23" xr:uid="{00000000-0005-0000-0000-000016000000}"/>
    <cellStyle name="_Data_120319_BAB_KoPr2012_KEMA_120616_Prüfwerkzeug_2_EOG" xfId="24" xr:uid="{00000000-0005-0000-0000-000017000000}"/>
    <cellStyle name="_Data_120319_BAB_KoPr2012_KEMA_130911_Zusatzdaten" xfId="25" xr:uid="{00000000-0005-0000-0000-000018000000}"/>
    <cellStyle name="_Data_120319_BAB_KoPr2012_KEMA_VNBErhebungsbogenKostenprfg2012_2xls" xfId="26" xr:uid="{00000000-0005-0000-0000-000019000000}"/>
    <cellStyle name="_Header" xfId="27" xr:uid="{00000000-0005-0000-0000-00001A000000}"/>
    <cellStyle name="_Row1" xfId="28" xr:uid="{00000000-0005-0000-0000-00001B000000}"/>
    <cellStyle name="_Row1_120319_BAB_KoPr2012_KEMA" xfId="29" xr:uid="{00000000-0005-0000-0000-00001C000000}"/>
    <cellStyle name="_Row1_120329_EHB_KoPr_Basisjahr_ENTWURF" xfId="30" xr:uid="{00000000-0005-0000-0000-00001D000000}"/>
    <cellStyle name="_Row1_A. Allgemeine Informationen" xfId="31" xr:uid="{00000000-0005-0000-0000-00001E000000}"/>
    <cellStyle name="_Row1_Ausfüllhilfe" xfId="32" xr:uid="{00000000-0005-0000-0000-00001F000000}"/>
    <cellStyle name="_Row1_kalk. EK-Verzinsung" xfId="33" xr:uid="{00000000-0005-0000-0000-000020000000}"/>
    <cellStyle name="_Row1_Mehrjahresvergleich" xfId="34" xr:uid="{00000000-0005-0000-0000-000021000000}"/>
    <cellStyle name="_Row1_SAV-Vergleich" xfId="35" xr:uid="{00000000-0005-0000-0000-000022000000}"/>
    <cellStyle name="_Row2" xfId="36" xr:uid="{00000000-0005-0000-0000-000023000000}"/>
    <cellStyle name="_Row3" xfId="37" xr:uid="{00000000-0005-0000-0000-000024000000}"/>
    <cellStyle name="_Row4" xfId="38" xr:uid="{00000000-0005-0000-0000-000025000000}"/>
    <cellStyle name="_Row5" xfId="39" xr:uid="{00000000-0005-0000-0000-000026000000}"/>
    <cellStyle name="_Row6" xfId="40" xr:uid="{00000000-0005-0000-0000-000027000000}"/>
    <cellStyle name="_Row7" xfId="41" xr:uid="{00000000-0005-0000-0000-000028000000}"/>
    <cellStyle name="20 % - Akzent1" xfId="42" builtinId="30" customBuiltin="1"/>
    <cellStyle name="20 % - Akzent2" xfId="43" builtinId="34" customBuiltin="1"/>
    <cellStyle name="20 % - Akzent3" xfId="44" builtinId="38" customBuiltin="1"/>
    <cellStyle name="20 % - Akzent4" xfId="45" builtinId="42" customBuiltin="1"/>
    <cellStyle name="20 % - Akzent5" xfId="46" builtinId="46" customBuiltin="1"/>
    <cellStyle name="20 % - Akzent6" xfId="47" builtinId="50" customBuiltin="1"/>
    <cellStyle name="20% - Akzent1" xfId="48" xr:uid="{00000000-0005-0000-0000-00002F000000}"/>
    <cellStyle name="20% - Akzent2" xfId="49" xr:uid="{00000000-0005-0000-0000-000030000000}"/>
    <cellStyle name="20% - Akzent3" xfId="50" xr:uid="{00000000-0005-0000-0000-000031000000}"/>
    <cellStyle name="20% - Akzent4" xfId="51" xr:uid="{00000000-0005-0000-0000-000032000000}"/>
    <cellStyle name="20% - Akzent5" xfId="52" xr:uid="{00000000-0005-0000-0000-000033000000}"/>
    <cellStyle name="20% - Akzent6" xfId="53" xr:uid="{00000000-0005-0000-0000-000034000000}"/>
    <cellStyle name="40 % - Akzent1" xfId="54" builtinId="31" customBuiltin="1"/>
    <cellStyle name="40 % - Akzent2" xfId="55" builtinId="35" customBuiltin="1"/>
    <cellStyle name="40 % - Akzent3" xfId="56" builtinId="39" customBuiltin="1"/>
    <cellStyle name="40 % - Akzent4" xfId="57" builtinId="43" customBuiltin="1"/>
    <cellStyle name="40 % - Akzent5" xfId="58" builtinId="47" customBuiltin="1"/>
    <cellStyle name="40 % - Akzent6" xfId="59" builtinId="51" customBuiltin="1"/>
    <cellStyle name="40% - Akzent1" xfId="60" xr:uid="{00000000-0005-0000-0000-00003B000000}"/>
    <cellStyle name="40% - Akzent2" xfId="61" xr:uid="{00000000-0005-0000-0000-00003C000000}"/>
    <cellStyle name="40% - Akzent3" xfId="62" xr:uid="{00000000-0005-0000-0000-00003D000000}"/>
    <cellStyle name="40% - Akzent4" xfId="63" xr:uid="{00000000-0005-0000-0000-00003E000000}"/>
    <cellStyle name="40% - Akzent5" xfId="64" xr:uid="{00000000-0005-0000-0000-00003F000000}"/>
    <cellStyle name="40% - Akzent6" xfId="65" xr:uid="{00000000-0005-0000-0000-000040000000}"/>
    <cellStyle name="60 % - Akzent1" xfId="66" builtinId="32" customBuiltin="1"/>
    <cellStyle name="60 % - Akzent2" xfId="67" builtinId="36" customBuiltin="1"/>
    <cellStyle name="60 % - Akzent3" xfId="68" builtinId="40" customBuiltin="1"/>
    <cellStyle name="60 % - Akzent4" xfId="69" builtinId="44" customBuiltin="1"/>
    <cellStyle name="60 % - Akzent5" xfId="70" builtinId="48" customBuiltin="1"/>
    <cellStyle name="60 % - Akzent6" xfId="71" builtinId="52" customBuiltin="1"/>
    <cellStyle name="60% - Akzent1" xfId="72" xr:uid="{00000000-0005-0000-0000-000047000000}"/>
    <cellStyle name="60% - Akzent2" xfId="73" xr:uid="{00000000-0005-0000-0000-000048000000}"/>
    <cellStyle name="60% - Akzent3" xfId="74" xr:uid="{00000000-0005-0000-0000-000049000000}"/>
    <cellStyle name="60% - Akzent4" xfId="75" xr:uid="{00000000-0005-0000-0000-00004A000000}"/>
    <cellStyle name="60% - Akzent5" xfId="76" xr:uid="{00000000-0005-0000-0000-00004B000000}"/>
    <cellStyle name="60% - Akzent6" xfId="77" xr:uid="{00000000-0005-0000-0000-00004C000000}"/>
    <cellStyle name="Akzent1" xfId="78" builtinId="29" customBuiltin="1"/>
    <cellStyle name="Akzent1 2" xfId="79" xr:uid="{00000000-0005-0000-0000-00004E000000}"/>
    <cellStyle name="Akzent2" xfId="80" builtinId="33" customBuiltin="1"/>
    <cellStyle name="Akzent2 2" xfId="81" xr:uid="{00000000-0005-0000-0000-000050000000}"/>
    <cellStyle name="Akzent3" xfId="82" builtinId="37" customBuiltin="1"/>
    <cellStyle name="Akzent3 2" xfId="83" xr:uid="{00000000-0005-0000-0000-000052000000}"/>
    <cellStyle name="Akzent4" xfId="84" builtinId="41" customBuiltin="1"/>
    <cellStyle name="Akzent4 2" xfId="85" xr:uid="{00000000-0005-0000-0000-000054000000}"/>
    <cellStyle name="Akzent5" xfId="86" builtinId="45" customBuiltin="1"/>
    <cellStyle name="Akzent5 2" xfId="87" xr:uid="{00000000-0005-0000-0000-000056000000}"/>
    <cellStyle name="Akzent6" xfId="88" builtinId="49" customBuiltin="1"/>
    <cellStyle name="Akzent6 2" xfId="89" xr:uid="{00000000-0005-0000-0000-000058000000}"/>
    <cellStyle name="Ausgabe" xfId="90" builtinId="21" customBuiltin="1"/>
    <cellStyle name="Ausgabe 2" xfId="91" xr:uid="{00000000-0005-0000-0000-00005A000000}"/>
    <cellStyle name="Berechnung" xfId="92" builtinId="22" customBuiltin="1"/>
    <cellStyle name="Berechnung 2" xfId="93" xr:uid="{00000000-0005-0000-0000-00005C000000}"/>
    <cellStyle name="Dezimal_090930_EOt_NB-Tool" xfId="94" xr:uid="{00000000-0005-0000-0000-00005D000000}"/>
    <cellStyle name="Eingabe" xfId="95" builtinId="20" customBuiltin="1"/>
    <cellStyle name="Eingabe 2" xfId="96" xr:uid="{00000000-0005-0000-0000-00005F000000}"/>
    <cellStyle name="Ergebnis" xfId="97" builtinId="25" customBuiltin="1"/>
    <cellStyle name="Ergebnis 2" xfId="98" xr:uid="{00000000-0005-0000-0000-000061000000}"/>
    <cellStyle name="Erklärender Text" xfId="99" builtinId="53" customBuiltin="1"/>
    <cellStyle name="Erklärender Text 2" xfId="100" xr:uid="{00000000-0005-0000-0000-000063000000}"/>
    <cellStyle name="Euro" xfId="101" xr:uid="{00000000-0005-0000-0000-000064000000}"/>
    <cellStyle name="Euro 2" xfId="147" xr:uid="{00000000-0005-0000-0000-000065000000}"/>
    <cellStyle name="Gut" xfId="102" builtinId="26" customBuiltin="1"/>
    <cellStyle name="Gut 2" xfId="103" xr:uid="{00000000-0005-0000-0000-000067000000}"/>
    <cellStyle name="Komma 2" xfId="146" xr:uid="{00000000-0005-0000-0000-000068000000}"/>
    <cellStyle name="Komma 3" xfId="150" xr:uid="{00000000-0005-0000-0000-000069000000}"/>
    <cellStyle name="Link" xfId="104" builtinId="8"/>
    <cellStyle name="Neutral" xfId="105" builtinId="28" customBuiltin="1"/>
    <cellStyle name="Neutral 2" xfId="106" xr:uid="{00000000-0005-0000-0000-00006C000000}"/>
    <cellStyle name="Normal" xfId="151" xr:uid="{00000000-0005-0000-0000-00006D000000}"/>
    <cellStyle name="Notiz" xfId="107" builtinId="10" customBuiltin="1"/>
    <cellStyle name="Notiz 2" xfId="108" xr:uid="{00000000-0005-0000-0000-00006F000000}"/>
    <cellStyle name="Prozent" xfId="109" builtinId="5"/>
    <cellStyle name="Prozent 2" xfId="110" xr:uid="{00000000-0005-0000-0000-000071000000}"/>
    <cellStyle name="Prozent 3" xfId="111" xr:uid="{00000000-0005-0000-0000-000072000000}"/>
    <cellStyle name="Schlecht" xfId="112" builtinId="27" customBuiltin="1"/>
    <cellStyle name="Schlecht 2" xfId="113" xr:uid="{00000000-0005-0000-0000-000074000000}"/>
    <cellStyle name="Standard" xfId="0" builtinId="0"/>
    <cellStyle name="Standard 11" xfId="155" xr:uid="{00000000-0005-0000-0000-000076000000}"/>
    <cellStyle name="Standard 11 2" xfId="157" xr:uid="{00000000-0005-0000-0000-000077000000}"/>
    <cellStyle name="Standard 16 7" xfId="153" xr:uid="{00000000-0005-0000-0000-000078000000}"/>
    <cellStyle name="Standard 2" xfId="114" xr:uid="{00000000-0005-0000-0000-000079000000}"/>
    <cellStyle name="Standard 2 2" xfId="115" xr:uid="{00000000-0005-0000-0000-00007A000000}"/>
    <cellStyle name="Standard 2_EHB_KoPr_I" xfId="116" xr:uid="{00000000-0005-0000-0000-00007B000000}"/>
    <cellStyle name="Standard 21 2" xfId="156" xr:uid="{00000000-0005-0000-0000-00007C000000}"/>
    <cellStyle name="Standard 3" xfId="117" xr:uid="{00000000-0005-0000-0000-00007D000000}"/>
    <cellStyle name="Standard 4" xfId="118" xr:uid="{00000000-0005-0000-0000-00007E000000}"/>
    <cellStyle name="Standard 49" xfId="152" xr:uid="{00000000-0005-0000-0000-00007F000000}"/>
    <cellStyle name="Standard 5" xfId="145" xr:uid="{00000000-0005-0000-0000-000080000000}"/>
    <cellStyle name="Standard_081022_Meldungen_§_28_ARegV" xfId="119" xr:uid="{00000000-0005-0000-0000-000081000000}"/>
    <cellStyle name="Standard_090930_EOt_NB-Tool" xfId="120" xr:uid="{00000000-0005-0000-0000-000082000000}"/>
    <cellStyle name="Standard_14572" xfId="121" xr:uid="{00000000-0005-0000-0000-000083000000}"/>
    <cellStyle name="Standard_EHBAbgebenderNBStrom_xls" xfId="122" xr:uid="{00000000-0005-0000-0000-000084000000}"/>
    <cellStyle name="Standard_Kopie von Blanko_Verprobung_II_Runde Preisblatt MPr" xfId="123" xr:uid="{00000000-0005-0000-0000-000085000000}"/>
    <cellStyle name="Standard_Manipulationspruefung_EHB_I" xfId="149" xr:uid="{00000000-0005-0000-0000-000086000000}"/>
    <cellStyle name="Standard_PÜS_2008" xfId="124" xr:uid="{00000000-0005-0000-0000-000087000000}"/>
    <cellStyle name="Standard_Vattenfall_Europe_Hamburg_10001835_1_20070629_EHB" xfId="154" xr:uid="{00000000-0005-0000-0000-000088000000}"/>
    <cellStyle name="Überschrift" xfId="125" builtinId="15" customBuiltin="1"/>
    <cellStyle name="Überschrift 1" xfId="126" builtinId="16" customBuiltin="1"/>
    <cellStyle name="Überschrift 1 2" xfId="127" xr:uid="{00000000-0005-0000-0000-00008B000000}"/>
    <cellStyle name="Überschrift 2" xfId="128" builtinId="17" customBuiltin="1"/>
    <cellStyle name="Überschrift 2 2" xfId="129" xr:uid="{00000000-0005-0000-0000-00008D000000}"/>
    <cellStyle name="Überschrift 3" xfId="130" builtinId="18" customBuiltin="1"/>
    <cellStyle name="Überschrift 3 2" xfId="131" xr:uid="{00000000-0005-0000-0000-00008F000000}"/>
    <cellStyle name="Überschrift 4" xfId="132" builtinId="19" customBuiltin="1"/>
    <cellStyle name="Überschrift 4 2" xfId="133" xr:uid="{00000000-0005-0000-0000-000091000000}"/>
    <cellStyle name="Überschrift 5" xfId="134" xr:uid="{00000000-0005-0000-0000-000092000000}"/>
    <cellStyle name="Undefiniert" xfId="135" xr:uid="{00000000-0005-0000-0000-000093000000}"/>
    <cellStyle name="Verknüpfte Zelle" xfId="136" builtinId="24" customBuiltin="1"/>
    <cellStyle name="Verknüpfte Zelle 2" xfId="137" xr:uid="{00000000-0005-0000-0000-000095000000}"/>
    <cellStyle name="Währung 2" xfId="138" xr:uid="{00000000-0005-0000-0000-000096000000}"/>
    <cellStyle name="Währung 3" xfId="139" xr:uid="{00000000-0005-0000-0000-000097000000}"/>
    <cellStyle name="Währung 4" xfId="140" xr:uid="{00000000-0005-0000-0000-000098000000}"/>
    <cellStyle name="Währung 5" xfId="148" xr:uid="{00000000-0005-0000-0000-000099000000}"/>
    <cellStyle name="Warnender Text" xfId="141" builtinId="11" customBuiltin="1"/>
    <cellStyle name="Warnender Text 2" xfId="142" xr:uid="{00000000-0005-0000-0000-00009B000000}"/>
    <cellStyle name="Zelle überprüfen" xfId="143" builtinId="23" customBuiltin="1"/>
    <cellStyle name="Zelle überprüfen 2" xfId="144" xr:uid="{00000000-0005-0000-0000-00009D000000}"/>
  </cellStyles>
  <dxfs count="13">
    <dxf>
      <fill>
        <patternFill>
          <bgColor rgb="FFFF0000"/>
        </patternFill>
      </fill>
    </dxf>
    <dxf>
      <fill>
        <patternFill>
          <bgColor theme="0" tint="-0.24994659260841701"/>
        </patternFill>
      </fill>
    </dxf>
    <dxf>
      <fill>
        <patternFill>
          <bgColor theme="0" tint="-0.24994659260841701"/>
        </patternFill>
      </fill>
    </dxf>
    <dxf>
      <fill>
        <patternFill>
          <bgColor indexed="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_Hilfe"/>
  <dimension ref="A1:J93"/>
  <sheetViews>
    <sheetView showGridLines="0" topLeftCell="A28" zoomScale="85" zoomScaleNormal="85" workbookViewId="0">
      <selection activeCell="B46" sqref="B46"/>
    </sheetView>
  </sheetViews>
  <sheetFormatPr baseColWidth="10" defaultColWidth="10" defaultRowHeight="14.25" x14ac:dyDescent="0.2"/>
  <cols>
    <col min="1" max="1" width="3.25" style="352" customWidth="1"/>
    <col min="2" max="2" width="149.375" style="353" customWidth="1"/>
    <col min="3" max="3" width="2.75" style="352" customWidth="1"/>
    <col min="4" max="16384" width="10" style="352"/>
  </cols>
  <sheetData>
    <row r="1" spans="1:3" ht="9" customHeight="1" x14ac:dyDescent="0.2"/>
    <row r="2" spans="1:3" ht="15" thickBot="1" x14ac:dyDescent="0.25">
      <c r="A2" s="354"/>
      <c r="B2" s="355"/>
      <c r="C2" s="354"/>
    </row>
    <row r="3" spans="1:3" s="17" customFormat="1" ht="20.100000000000001" customHeight="1" x14ac:dyDescent="0.2">
      <c r="B3" s="267" t="s">
        <v>22</v>
      </c>
      <c r="C3" s="18"/>
    </row>
    <row r="4" spans="1:3" s="17" customFormat="1" ht="15" customHeight="1" x14ac:dyDescent="0.2">
      <c r="B4" s="161" t="s">
        <v>52</v>
      </c>
      <c r="C4" s="18"/>
    </row>
    <row r="5" spans="1:3" s="17" customFormat="1" ht="15" customHeight="1" x14ac:dyDescent="0.2">
      <c r="B5" s="161" t="s">
        <v>18</v>
      </c>
      <c r="C5" s="18"/>
    </row>
    <row r="6" spans="1:3" s="17" customFormat="1" ht="15" customHeight="1" x14ac:dyDescent="0.2">
      <c r="B6" s="161"/>
      <c r="C6" s="18"/>
    </row>
    <row r="7" spans="1:3" s="17" customFormat="1" ht="15" customHeight="1" x14ac:dyDescent="0.2">
      <c r="B7" s="163" t="s">
        <v>85</v>
      </c>
      <c r="C7" s="18"/>
    </row>
    <row r="8" spans="1:3" s="17" customFormat="1" ht="15" customHeight="1" x14ac:dyDescent="0.2">
      <c r="B8" s="356" t="s">
        <v>239</v>
      </c>
      <c r="C8" s="18"/>
    </row>
    <row r="9" spans="1:3" s="17" customFormat="1" ht="15" customHeight="1" x14ac:dyDescent="0.2">
      <c r="B9" s="357" t="s">
        <v>19</v>
      </c>
      <c r="C9" s="18"/>
    </row>
    <row r="10" spans="1:3" s="17" customFormat="1" ht="15" customHeight="1" x14ac:dyDescent="0.2">
      <c r="B10" s="161"/>
      <c r="C10" s="18"/>
    </row>
    <row r="11" spans="1:3" s="17" customFormat="1" ht="20.100000000000001" customHeight="1" x14ac:dyDescent="0.2">
      <c r="B11" s="162" t="s">
        <v>21</v>
      </c>
      <c r="C11" s="18"/>
    </row>
    <row r="12" spans="1:3" s="18" customFormat="1" ht="35.1" customHeight="1" x14ac:dyDescent="0.2">
      <c r="B12" s="20" t="s">
        <v>1</v>
      </c>
    </row>
    <row r="13" spans="1:3" s="18" customFormat="1" ht="35.1" customHeight="1" x14ac:dyDescent="0.2">
      <c r="B13" s="20" t="s">
        <v>2</v>
      </c>
    </row>
    <row r="14" spans="1:3" s="18" customFormat="1" ht="35.1" customHeight="1" x14ac:dyDescent="0.2">
      <c r="B14" s="20" t="s">
        <v>3</v>
      </c>
    </row>
    <row r="15" spans="1:3" s="18" customFormat="1" ht="35.1" customHeight="1" x14ac:dyDescent="0.2">
      <c r="B15" s="20" t="s">
        <v>10</v>
      </c>
    </row>
    <row r="16" spans="1:3" s="18" customFormat="1" ht="35.1" customHeight="1" x14ac:dyDescent="0.2">
      <c r="B16" s="21" t="s">
        <v>91</v>
      </c>
    </row>
    <row r="17" spans="1:3" s="18" customFormat="1" ht="35.1" customHeight="1" x14ac:dyDescent="0.2">
      <c r="B17" s="21" t="s">
        <v>4</v>
      </c>
    </row>
    <row r="18" spans="1:3" s="18" customFormat="1" ht="35.1" customHeight="1" x14ac:dyDescent="0.2">
      <c r="B18" s="21" t="s">
        <v>703</v>
      </c>
    </row>
    <row r="19" spans="1:3" s="18" customFormat="1" ht="35.1" customHeight="1" x14ac:dyDescent="0.2">
      <c r="B19" s="164" t="s">
        <v>34</v>
      </c>
    </row>
    <row r="20" spans="1:3" s="18" customFormat="1" ht="35.1" customHeight="1" x14ac:dyDescent="0.2">
      <c r="B20" s="164" t="s">
        <v>53</v>
      </c>
    </row>
    <row r="21" spans="1:3" s="18" customFormat="1" ht="15" customHeight="1" x14ac:dyDescent="0.2">
      <c r="B21" s="161"/>
    </row>
    <row r="22" spans="1:3" ht="20.100000000000001" customHeight="1" x14ac:dyDescent="0.2">
      <c r="A22" s="354"/>
      <c r="B22" s="162" t="s">
        <v>216</v>
      </c>
      <c r="C22" s="18"/>
    </row>
    <row r="23" spans="1:3" ht="20.100000000000001" customHeight="1" x14ac:dyDescent="0.2">
      <c r="A23" s="354"/>
      <c r="B23" s="160" t="s">
        <v>259</v>
      </c>
      <c r="C23" s="18"/>
    </row>
    <row r="24" spans="1:3" ht="15" customHeight="1" x14ac:dyDescent="0.2">
      <c r="A24" s="354"/>
      <c r="B24" s="161"/>
      <c r="C24" s="18"/>
    </row>
    <row r="25" spans="1:3" s="353" customFormat="1" ht="45" customHeight="1" x14ac:dyDescent="0.2">
      <c r="A25" s="355"/>
      <c r="B25" s="45" t="s">
        <v>5</v>
      </c>
      <c r="C25" s="295"/>
    </row>
    <row r="26" spans="1:3" s="353" customFormat="1" ht="42" customHeight="1" x14ac:dyDescent="0.2">
      <c r="A26" s="355"/>
      <c r="B26" s="45" t="s">
        <v>309</v>
      </c>
      <c r="C26" s="295"/>
    </row>
    <row r="27" spans="1:3" s="359" customFormat="1" ht="15" customHeight="1" x14ac:dyDescent="0.2">
      <c r="A27" s="358"/>
      <c r="B27" s="45"/>
      <c r="C27" s="17"/>
    </row>
    <row r="28" spans="1:3" s="19" customFormat="1" ht="20.100000000000001" customHeight="1" x14ac:dyDescent="0.2">
      <c r="A28" s="17"/>
      <c r="B28" s="162" t="s">
        <v>30</v>
      </c>
      <c r="C28" s="17"/>
    </row>
    <row r="29" spans="1:3" s="19" customFormat="1" ht="50.1" customHeight="1" x14ac:dyDescent="0.2">
      <c r="A29" s="17"/>
      <c r="B29" s="160" t="s">
        <v>260</v>
      </c>
      <c r="C29" s="17"/>
    </row>
    <row r="30" spans="1:3" s="19" customFormat="1" ht="24.95" customHeight="1" x14ac:dyDescent="0.2">
      <c r="A30" s="17"/>
      <c r="B30" s="160" t="s">
        <v>313</v>
      </c>
      <c r="C30" s="17"/>
    </row>
    <row r="31" spans="1:3" s="359" customFormat="1" ht="15" customHeight="1" x14ac:dyDescent="0.2">
      <c r="A31" s="358"/>
      <c r="B31" s="45"/>
      <c r="C31" s="17"/>
    </row>
    <row r="32" spans="1:3" s="19" customFormat="1" ht="20.100000000000001" customHeight="1" x14ac:dyDescent="0.2">
      <c r="A32" s="17"/>
      <c r="B32" s="162" t="s">
        <v>97</v>
      </c>
      <c r="C32" s="17"/>
    </row>
    <row r="33" spans="1:3" s="19" customFormat="1" ht="245.1" customHeight="1" x14ac:dyDescent="0.2">
      <c r="A33" s="17"/>
      <c r="B33" s="472" t="s">
        <v>393</v>
      </c>
      <c r="C33" s="17"/>
    </row>
    <row r="34" spans="1:3" s="19" customFormat="1" ht="51" customHeight="1" x14ac:dyDescent="0.2">
      <c r="A34" s="17"/>
      <c r="B34" s="95" t="s">
        <v>98</v>
      </c>
      <c r="C34" s="17"/>
    </row>
    <row r="35" spans="1:3" s="359" customFormat="1" ht="15" customHeight="1" x14ac:dyDescent="0.2">
      <c r="A35" s="358"/>
      <c r="B35" s="45"/>
      <c r="C35" s="17"/>
    </row>
    <row r="36" spans="1:3" s="16" customFormat="1" ht="20.100000000000001" customHeight="1" x14ac:dyDescent="0.2">
      <c r="A36" s="18"/>
      <c r="B36" s="162" t="s">
        <v>258</v>
      </c>
      <c r="C36" s="18"/>
    </row>
    <row r="37" spans="1:3" s="16" customFormat="1" ht="15" customHeight="1" x14ac:dyDescent="0.2">
      <c r="A37" s="18"/>
      <c r="B37" s="159" t="s">
        <v>74</v>
      </c>
      <c r="C37" s="18"/>
    </row>
    <row r="38" spans="1:3" s="16" customFormat="1" ht="15" customHeight="1" x14ac:dyDescent="0.2">
      <c r="A38" s="18"/>
      <c r="B38" s="161"/>
      <c r="C38" s="18"/>
    </row>
    <row r="39" spans="1:3" ht="20.100000000000001" customHeight="1" x14ac:dyDescent="0.2">
      <c r="A39" s="354"/>
      <c r="B39" s="162" t="s">
        <v>89</v>
      </c>
      <c r="C39" s="18"/>
    </row>
    <row r="40" spans="1:3" s="361" customFormat="1" ht="50.1" customHeight="1" x14ac:dyDescent="0.2">
      <c r="A40" s="360"/>
      <c r="B40" s="45" t="s">
        <v>316</v>
      </c>
      <c r="C40" s="103"/>
    </row>
    <row r="41" spans="1:3" s="361" customFormat="1" ht="39.950000000000003" customHeight="1" x14ac:dyDescent="0.2">
      <c r="A41" s="360"/>
      <c r="B41" s="45" t="s">
        <v>310</v>
      </c>
      <c r="C41" s="103"/>
    </row>
    <row r="42" spans="1:3" s="361" customFormat="1" ht="15" customHeight="1" x14ac:dyDescent="0.2">
      <c r="A42" s="360"/>
      <c r="B42" s="45"/>
      <c r="C42" s="103"/>
    </row>
    <row r="43" spans="1:3" ht="20.100000000000001" customHeight="1" x14ac:dyDescent="0.2">
      <c r="A43" s="354"/>
      <c r="B43" s="162" t="s">
        <v>77</v>
      </c>
      <c r="C43" s="18"/>
    </row>
    <row r="44" spans="1:3" ht="15" customHeight="1" x14ac:dyDescent="0.2">
      <c r="A44" s="354"/>
      <c r="B44" s="159" t="s">
        <v>87</v>
      </c>
      <c r="C44" s="18"/>
    </row>
    <row r="45" spans="1:3" ht="15" customHeight="1" x14ac:dyDescent="0.2">
      <c r="A45" s="354"/>
      <c r="B45" s="159"/>
      <c r="C45" s="18"/>
    </row>
    <row r="46" spans="1:3" ht="54.95" customHeight="1" x14ac:dyDescent="0.2">
      <c r="A46" s="354"/>
      <c r="B46" s="45" t="s">
        <v>73</v>
      </c>
      <c r="C46" s="18"/>
    </row>
    <row r="47" spans="1:3" ht="35.1" customHeight="1" x14ac:dyDescent="0.2">
      <c r="A47" s="354"/>
      <c r="B47" s="45" t="s">
        <v>49</v>
      </c>
      <c r="C47" s="18"/>
    </row>
    <row r="48" spans="1:3" ht="35.1" customHeight="1" x14ac:dyDescent="0.2">
      <c r="A48" s="354"/>
      <c r="B48" s="45" t="s">
        <v>50</v>
      </c>
      <c r="C48" s="18"/>
    </row>
    <row r="49" spans="1:10" s="361" customFormat="1" ht="15" customHeight="1" x14ac:dyDescent="0.2">
      <c r="A49" s="360"/>
      <c r="B49" s="45"/>
      <c r="C49" s="103"/>
    </row>
    <row r="50" spans="1:10" s="16" customFormat="1" ht="20.100000000000001" customHeight="1" x14ac:dyDescent="0.2">
      <c r="A50" s="18"/>
      <c r="B50" s="162" t="s">
        <v>75</v>
      </c>
      <c r="C50" s="18"/>
    </row>
    <row r="51" spans="1:10" s="19" customFormat="1" ht="15" customHeight="1" x14ac:dyDescent="0.2">
      <c r="A51" s="17"/>
      <c r="B51" s="438" t="s">
        <v>314</v>
      </c>
      <c r="C51" s="17"/>
    </row>
    <row r="52" spans="1:10" s="19" customFormat="1" ht="15" customHeight="1" x14ac:dyDescent="0.2">
      <c r="A52" s="17"/>
      <c r="B52" s="165"/>
      <c r="C52" s="17"/>
    </row>
    <row r="53" spans="1:10" s="19" customFormat="1" ht="35.1" customHeight="1" x14ac:dyDescent="0.2">
      <c r="A53" s="17"/>
      <c r="B53" s="45" t="s">
        <v>51</v>
      </c>
      <c r="C53" s="17"/>
    </row>
    <row r="54" spans="1:10" s="19" customFormat="1" ht="35.1" customHeight="1" x14ac:dyDescent="0.2">
      <c r="A54" s="17"/>
      <c r="B54" s="45" t="s">
        <v>315</v>
      </c>
      <c r="C54" s="17"/>
    </row>
    <row r="55" spans="1:10" s="19" customFormat="1" ht="35.1" customHeight="1" x14ac:dyDescent="0.2">
      <c r="A55" s="17"/>
      <c r="B55" s="45" t="s">
        <v>118</v>
      </c>
      <c r="C55" s="17"/>
    </row>
    <row r="56" spans="1:10" s="19" customFormat="1" ht="15" customHeight="1" x14ac:dyDescent="0.2">
      <c r="A56" s="17"/>
      <c r="B56" s="165"/>
      <c r="C56" s="17"/>
    </row>
    <row r="57" spans="1:10" s="19" customFormat="1" ht="20.100000000000001" customHeight="1" x14ac:dyDescent="0.2">
      <c r="A57" s="17"/>
      <c r="B57" s="162" t="s">
        <v>78</v>
      </c>
      <c r="C57" s="17"/>
    </row>
    <row r="58" spans="1:10" s="19" customFormat="1" ht="77.45" customHeight="1" x14ac:dyDescent="0.2">
      <c r="A58" s="17"/>
      <c r="B58" s="160" t="s">
        <v>389</v>
      </c>
      <c r="C58" s="17"/>
      <c r="I58" s="564"/>
      <c r="J58" s="564"/>
    </row>
    <row r="59" spans="1:10" s="19" customFormat="1" ht="210" customHeight="1" x14ac:dyDescent="0.2">
      <c r="A59" s="17"/>
      <c r="B59" s="160" t="s">
        <v>317</v>
      </c>
      <c r="C59" s="17"/>
      <c r="D59" s="444"/>
      <c r="I59" s="443"/>
      <c r="J59" s="443"/>
    </row>
    <row r="60" spans="1:10" s="19" customFormat="1" ht="15" customHeight="1" x14ac:dyDescent="0.2">
      <c r="A60" s="17"/>
      <c r="B60" s="159"/>
      <c r="C60" s="17"/>
      <c r="I60" s="564"/>
      <c r="J60" s="564"/>
    </row>
    <row r="61" spans="1:10" s="19" customFormat="1" ht="57.75" customHeight="1" x14ac:dyDescent="0.2">
      <c r="A61" s="17"/>
      <c r="B61" s="45" t="s">
        <v>182</v>
      </c>
      <c r="C61" s="17"/>
      <c r="I61" s="564"/>
      <c r="J61" s="564"/>
    </row>
    <row r="62" spans="1:10" s="19" customFormat="1" ht="67.5" customHeight="1" x14ac:dyDescent="0.2">
      <c r="A62" s="17"/>
      <c r="B62" s="45" t="s">
        <v>181</v>
      </c>
      <c r="C62" s="17"/>
    </row>
    <row r="63" spans="1:10" s="19" customFormat="1" ht="35.1" customHeight="1" x14ac:dyDescent="0.2">
      <c r="A63" s="17"/>
      <c r="B63" s="45" t="s">
        <v>24</v>
      </c>
      <c r="C63" s="17"/>
    </row>
    <row r="64" spans="1:10" s="19" customFormat="1" ht="35.1" customHeight="1" x14ac:dyDescent="0.2">
      <c r="A64" s="17"/>
      <c r="B64" s="45" t="s">
        <v>25</v>
      </c>
      <c r="C64" s="17"/>
    </row>
    <row r="65" spans="1:3" s="19" customFormat="1" ht="35.1" customHeight="1" x14ac:dyDescent="0.2">
      <c r="A65" s="17"/>
      <c r="B65" s="45" t="s">
        <v>26</v>
      </c>
      <c r="C65" s="17"/>
    </row>
    <row r="66" spans="1:3" s="19" customFormat="1" ht="15" customHeight="1" x14ac:dyDescent="0.2">
      <c r="A66" s="17"/>
      <c r="B66" s="159"/>
      <c r="C66" s="17"/>
    </row>
    <row r="67" spans="1:3" s="19" customFormat="1" ht="20.100000000000001" customHeight="1" x14ac:dyDescent="0.2">
      <c r="A67" s="17"/>
      <c r="B67" s="162" t="s">
        <v>152</v>
      </c>
      <c r="C67" s="17"/>
    </row>
    <row r="68" spans="1:3" s="19" customFormat="1" ht="33.75" customHeight="1" x14ac:dyDescent="0.25">
      <c r="A68" s="17"/>
      <c r="B68" s="45" t="s">
        <v>170</v>
      </c>
      <c r="C68" s="104"/>
    </row>
    <row r="69" spans="1:3" s="19" customFormat="1" ht="40.5" customHeight="1" x14ac:dyDescent="0.25">
      <c r="A69" s="17"/>
      <c r="B69" s="45" t="s">
        <v>173</v>
      </c>
      <c r="C69" s="104"/>
    </row>
    <row r="70" spans="1:3" s="19" customFormat="1" ht="15" x14ac:dyDescent="0.25">
      <c r="A70" s="17"/>
      <c r="B70" s="45"/>
      <c r="C70" s="104"/>
    </row>
    <row r="71" spans="1:3" s="19" customFormat="1" ht="20.100000000000001" customHeight="1" x14ac:dyDescent="0.2">
      <c r="A71" s="17"/>
      <c r="B71" s="162" t="s">
        <v>76</v>
      </c>
      <c r="C71" s="17"/>
    </row>
    <row r="72" spans="1:3" s="19" customFormat="1" ht="15" customHeight="1" x14ac:dyDescent="0.2">
      <c r="A72" s="17"/>
      <c r="B72" s="159" t="s">
        <v>86</v>
      </c>
      <c r="C72" s="17"/>
    </row>
    <row r="73" spans="1:3" s="19" customFormat="1" ht="15" customHeight="1" x14ac:dyDescent="0.2">
      <c r="A73" s="17"/>
      <c r="B73" s="159"/>
      <c r="C73" s="17"/>
    </row>
    <row r="74" spans="1:3" s="19" customFormat="1" ht="35.1" customHeight="1" x14ac:dyDescent="0.2">
      <c r="A74" s="17"/>
      <c r="B74" s="45" t="s">
        <v>27</v>
      </c>
      <c r="C74" s="17"/>
    </row>
    <row r="75" spans="1:3" s="19" customFormat="1" ht="35.1" customHeight="1" x14ac:dyDescent="0.2">
      <c r="A75" s="17"/>
      <c r="B75" s="45" t="s">
        <v>28</v>
      </c>
      <c r="C75" s="17"/>
    </row>
    <row r="76" spans="1:3" s="19" customFormat="1" ht="35.1" customHeight="1" x14ac:dyDescent="0.2">
      <c r="A76" s="17"/>
      <c r="B76" s="45" t="s">
        <v>29</v>
      </c>
      <c r="C76" s="17"/>
    </row>
    <row r="77" spans="1:3" s="19" customFormat="1" ht="35.1" customHeight="1" x14ac:dyDescent="0.2">
      <c r="A77" s="17"/>
      <c r="B77" s="45" t="s">
        <v>23</v>
      </c>
      <c r="C77" s="17"/>
    </row>
    <row r="78" spans="1:3" s="19" customFormat="1" ht="15" customHeight="1" x14ac:dyDescent="0.2">
      <c r="A78" s="17"/>
      <c r="B78" s="165"/>
      <c r="C78" s="17"/>
    </row>
    <row r="79" spans="1:3" s="19" customFormat="1" ht="20.100000000000001" customHeight="1" x14ac:dyDescent="0.2">
      <c r="A79" s="17"/>
      <c r="B79" s="162" t="s">
        <v>35</v>
      </c>
      <c r="C79" s="17"/>
    </row>
    <row r="80" spans="1:3" s="19" customFormat="1" ht="150" customHeight="1" x14ac:dyDescent="0.2">
      <c r="A80" s="17"/>
      <c r="B80" s="45" t="s">
        <v>706</v>
      </c>
      <c r="C80" s="17"/>
    </row>
    <row r="81" spans="1:3" s="19" customFormat="1" ht="15" customHeight="1" x14ac:dyDescent="0.2">
      <c r="A81" s="17"/>
      <c r="B81" s="45"/>
      <c r="C81" s="17"/>
    </row>
    <row r="82" spans="1:3" s="19" customFormat="1" ht="110.1" customHeight="1" x14ac:dyDescent="0.2">
      <c r="A82" s="17"/>
      <c r="B82" s="45" t="s">
        <v>705</v>
      </c>
      <c r="C82" s="17"/>
    </row>
    <row r="83" spans="1:3" s="19" customFormat="1" ht="15" customHeight="1" x14ac:dyDescent="0.2">
      <c r="A83" s="17"/>
      <c r="B83" s="45"/>
      <c r="C83" s="17"/>
    </row>
    <row r="84" spans="1:3" s="19" customFormat="1" ht="75" customHeight="1" x14ac:dyDescent="0.2">
      <c r="A84" s="17"/>
      <c r="B84" s="45" t="s">
        <v>704</v>
      </c>
      <c r="C84" s="17"/>
    </row>
    <row r="85" spans="1:3" s="19" customFormat="1" ht="15" customHeight="1" thickBot="1" x14ac:dyDescent="0.25">
      <c r="A85" s="17"/>
      <c r="B85" s="268"/>
      <c r="C85" s="17"/>
    </row>
    <row r="86" spans="1:3" ht="15" x14ac:dyDescent="0.2">
      <c r="B86" s="162" t="s">
        <v>687</v>
      </c>
    </row>
    <row r="87" spans="1:3" ht="15" x14ac:dyDescent="0.2">
      <c r="B87" s="45" t="str">
        <f xml:space="preserve"> "Endbestand " &amp; 'A. Allgemeine Informationen'!C14-2 &amp; " an abrechnungsfähigen Zählpunkten, die mit iMSys ausgestattet worden (in Stück):"</f>
        <v>Endbestand 2023 an abrechnungsfähigen Zählpunkten, die mit iMSys ausgestattet worden (in Stück):</v>
      </c>
    </row>
    <row r="88" spans="1:3" ht="28.5" x14ac:dyDescent="0.2">
      <c r="B88" s="160" t="s">
        <v>680</v>
      </c>
    </row>
    <row r="89" spans="1:3" x14ac:dyDescent="0.2">
      <c r="B89" s="160"/>
    </row>
    <row r="90" spans="1:3" ht="15" x14ac:dyDescent="0.2">
      <c r="B90" s="45" t="str">
        <f>"Anzahl abrechnungsfähiger Zählpunkte, bei denen iMSys im 1. Halbjahr " &amp; 'A. Allgemeine Informationen'!C14-1 &amp; " eingebaut worden (in Stück):"</f>
        <v>Anzahl abrechnungsfähiger Zählpunkte, bei denen iMSys im 1. Halbjahr 2024 eingebaut worden (in Stück):</v>
      </c>
    </row>
    <row r="91" spans="1:3" ht="28.5" x14ac:dyDescent="0.2">
      <c r="B91" s="160" t="s">
        <v>681</v>
      </c>
    </row>
    <row r="92" spans="1:3" x14ac:dyDescent="0.2">
      <c r="B92" s="160"/>
    </row>
    <row r="93" spans="1:3" ht="44.25" thickBot="1" x14ac:dyDescent="0.25">
      <c r="B93" s="543" t="s">
        <v>684</v>
      </c>
    </row>
  </sheetData>
  <mergeCells count="3">
    <mergeCell ref="I58:J58"/>
    <mergeCell ref="I60:J60"/>
    <mergeCell ref="I61:J61"/>
  </mergeCells>
  <phoneticPr fontId="9" type="noConversion"/>
  <pageMargins left="0.78740157499999996" right="0.78740157499999996" top="0.984251969" bottom="0.984251969" header="0.4921259845" footer="0.4921259845"/>
  <pageSetup paperSize="9" scale="50" fitToHeight="50" orientation="portrait" r:id="rId1"/>
  <headerFooter alignWithMargins="0">
    <oddFooter>&amp;R&amp;12Seite &amp;P von &amp;N</oddFooter>
  </headerFooter>
  <rowBreaks count="1" manualBreakCount="1">
    <brk id="38"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_2_8">
    <tabColor rgb="FFFFFF99"/>
    <pageSetUpPr fitToPage="1"/>
  </sheetPr>
  <dimension ref="A1:S173"/>
  <sheetViews>
    <sheetView showGridLines="0" zoomScale="80" zoomScaleNormal="80" workbookViewId="0"/>
  </sheetViews>
  <sheetFormatPr baseColWidth="10" defaultColWidth="10" defaultRowHeight="14.25" x14ac:dyDescent="0.2"/>
  <cols>
    <col min="1" max="1" width="2.625" style="11" customWidth="1"/>
    <col min="2" max="2" width="45.625" style="11" customWidth="1"/>
    <col min="3" max="9" width="18.625" style="11" customWidth="1"/>
    <col min="10" max="10" width="30.625" style="11" customWidth="1"/>
    <col min="11" max="18" width="18.625" style="11" customWidth="1"/>
    <col min="19" max="20" width="15.625" style="11" customWidth="1"/>
    <col min="21" max="16384" width="10" style="11"/>
  </cols>
  <sheetData>
    <row r="1" spans="1:19" ht="15" x14ac:dyDescent="0.2">
      <c r="B1" s="46"/>
      <c r="C1" s="46"/>
      <c r="D1" s="46"/>
      <c r="E1" s="46"/>
      <c r="F1" s="46"/>
      <c r="G1" s="46"/>
      <c r="I1" s="30"/>
    </row>
    <row r="2" spans="1:19" ht="15.75" x14ac:dyDescent="0.25">
      <c r="B2" s="27" t="s">
        <v>388</v>
      </c>
    </row>
    <row r="3" spans="1:19" x14ac:dyDescent="0.2">
      <c r="A3" s="12"/>
      <c r="B3" s="12"/>
      <c r="C3" s="12"/>
      <c r="D3" s="12"/>
      <c r="E3" s="12"/>
      <c r="F3" s="12"/>
      <c r="G3" s="12"/>
      <c r="H3" s="64"/>
      <c r="I3" s="64"/>
      <c r="J3" s="64"/>
      <c r="K3" s="64"/>
      <c r="L3" s="64"/>
      <c r="M3" s="64"/>
    </row>
    <row r="4" spans="1:19" x14ac:dyDescent="0.2">
      <c r="A4" s="12"/>
      <c r="B4" s="12"/>
      <c r="C4" s="12"/>
      <c r="D4" s="12"/>
      <c r="E4" s="12"/>
      <c r="F4" s="12"/>
      <c r="G4" s="12"/>
      <c r="H4" s="64"/>
      <c r="I4" s="64"/>
      <c r="J4" s="64"/>
      <c r="K4" s="64"/>
      <c r="L4" s="64"/>
      <c r="M4" s="64"/>
    </row>
    <row r="5" spans="1:19" ht="14.25" customHeight="1" x14ac:dyDescent="0.2">
      <c r="A5" s="12"/>
      <c r="B5" s="12"/>
      <c r="C5" s="445" t="s">
        <v>329</v>
      </c>
      <c r="D5" s="445"/>
      <c r="E5" s="445"/>
      <c r="F5" s="445"/>
      <c r="G5" s="379" t="s">
        <v>334</v>
      </c>
      <c r="H5" s="379"/>
      <c r="I5" s="379"/>
      <c r="J5" s="379"/>
      <c r="K5" s="379"/>
      <c r="L5" s="379"/>
      <c r="M5" s="379"/>
      <c r="N5" s="379"/>
      <c r="O5" s="379"/>
      <c r="P5" s="379"/>
      <c r="Q5" s="379"/>
      <c r="R5" s="593" t="s">
        <v>344</v>
      </c>
      <c r="S5" s="593"/>
    </row>
    <row r="6" spans="1:19" ht="82.5" customHeight="1" x14ac:dyDescent="0.2">
      <c r="A6" s="12"/>
      <c r="B6" s="446" t="s">
        <v>54</v>
      </c>
      <c r="C6" s="446" t="s">
        <v>330</v>
      </c>
      <c r="D6" s="446" t="s">
        <v>331</v>
      </c>
      <c r="E6" s="446" t="s">
        <v>332</v>
      </c>
      <c r="F6" s="446" t="s">
        <v>333</v>
      </c>
      <c r="G6" s="446" t="s">
        <v>335</v>
      </c>
      <c r="H6" s="446" t="s">
        <v>336</v>
      </c>
      <c r="I6" s="446" t="s">
        <v>337</v>
      </c>
      <c r="J6" s="446" t="s">
        <v>338</v>
      </c>
      <c r="K6" s="446" t="s">
        <v>339</v>
      </c>
      <c r="L6" s="446" t="s">
        <v>340</v>
      </c>
      <c r="M6" s="446" t="s">
        <v>341</v>
      </c>
      <c r="N6" s="446" t="s">
        <v>332</v>
      </c>
      <c r="O6" s="446" t="s">
        <v>333</v>
      </c>
      <c r="P6" s="446" t="s">
        <v>342</v>
      </c>
      <c r="Q6" s="447" t="s">
        <v>343</v>
      </c>
      <c r="R6" s="455" t="s">
        <v>345</v>
      </c>
      <c r="S6" s="455" t="s">
        <v>346</v>
      </c>
    </row>
    <row r="7" spans="1:19" x14ac:dyDescent="0.2">
      <c r="A7" s="12"/>
      <c r="B7" s="113" t="s">
        <v>141</v>
      </c>
      <c r="C7" s="464">
        <f>'Anlage 2-4'!H5</f>
        <v>0</v>
      </c>
      <c r="D7" s="464">
        <f>SUM(F18:F19)</f>
        <v>0</v>
      </c>
      <c r="E7" s="448"/>
      <c r="F7" s="428">
        <f>SUM(C7:E7)</f>
        <v>0</v>
      </c>
      <c r="G7" s="55"/>
      <c r="H7" s="55"/>
      <c r="I7" s="450"/>
      <c r="J7" s="55"/>
      <c r="K7" s="450"/>
      <c r="L7" s="450"/>
      <c r="M7" s="448"/>
      <c r="N7" s="448"/>
      <c r="O7" s="454">
        <f>SUM(G7:N7)</f>
        <v>0</v>
      </c>
      <c r="P7" s="448"/>
      <c r="Q7" s="448"/>
      <c r="R7" s="458"/>
      <c r="S7" s="459"/>
    </row>
    <row r="8" spans="1:19" x14ac:dyDescent="0.2">
      <c r="A8" s="12"/>
      <c r="B8" s="113" t="s">
        <v>79</v>
      </c>
      <c r="C8" s="464">
        <f>'Anlage 2-4'!H6</f>
        <v>0</v>
      </c>
      <c r="D8" s="464">
        <f>SUM(F21:F26)</f>
        <v>0</v>
      </c>
      <c r="E8" s="448"/>
      <c r="F8" s="428">
        <f t="shared" ref="F8:F13" si="0">SUM(C8:E8)</f>
        <v>0</v>
      </c>
      <c r="G8" s="55"/>
      <c r="H8" s="55"/>
      <c r="I8" s="451"/>
      <c r="J8" s="55"/>
      <c r="K8" s="451"/>
      <c r="L8" s="451"/>
      <c r="M8" s="448"/>
      <c r="N8" s="448"/>
      <c r="O8" s="454">
        <f t="shared" ref="O8:O13" si="1">SUM(G8:N8)</f>
        <v>0</v>
      </c>
      <c r="P8" s="448"/>
      <c r="Q8" s="448"/>
      <c r="R8" s="460"/>
      <c r="S8" s="461"/>
    </row>
    <row r="9" spans="1:19" x14ac:dyDescent="0.2">
      <c r="A9" s="12"/>
      <c r="B9" s="113" t="s">
        <v>80</v>
      </c>
      <c r="C9" s="464">
        <f>'Anlage 2-4'!H7</f>
        <v>0</v>
      </c>
      <c r="D9" s="464">
        <f>SUM(F28:F33)</f>
        <v>0</v>
      </c>
      <c r="E9" s="448"/>
      <c r="F9" s="428">
        <f t="shared" si="0"/>
        <v>0</v>
      </c>
      <c r="G9" s="55"/>
      <c r="H9" s="55"/>
      <c r="I9" s="451"/>
      <c r="J9" s="55"/>
      <c r="K9" s="451"/>
      <c r="L9" s="451"/>
      <c r="M9" s="448"/>
      <c r="N9" s="448"/>
      <c r="O9" s="454">
        <f t="shared" si="1"/>
        <v>0</v>
      </c>
      <c r="P9" s="448"/>
      <c r="Q9" s="448"/>
      <c r="R9" s="460"/>
      <c r="S9" s="461"/>
    </row>
    <row r="10" spans="1:19" x14ac:dyDescent="0.2">
      <c r="A10" s="12"/>
      <c r="B10" s="113" t="s">
        <v>83</v>
      </c>
      <c r="C10" s="464">
        <f>'Anlage 2-4'!H8</f>
        <v>0</v>
      </c>
      <c r="D10" s="464">
        <f>SUM(F35:F40)</f>
        <v>0</v>
      </c>
      <c r="E10" s="448"/>
      <c r="F10" s="428">
        <f t="shared" si="0"/>
        <v>0</v>
      </c>
      <c r="G10" s="55"/>
      <c r="H10" s="55"/>
      <c r="I10" s="451"/>
      <c r="J10" s="55"/>
      <c r="K10" s="452"/>
      <c r="L10" s="452"/>
      <c r="M10" s="448"/>
      <c r="N10" s="448"/>
      <c r="O10" s="454">
        <f t="shared" si="1"/>
        <v>0</v>
      </c>
      <c r="P10" s="448"/>
      <c r="Q10" s="448"/>
      <c r="R10" s="460"/>
      <c r="S10" s="461"/>
    </row>
    <row r="11" spans="1:19" x14ac:dyDescent="0.2">
      <c r="A11" s="12"/>
      <c r="B11" s="113" t="s">
        <v>81</v>
      </c>
      <c r="C11" s="464">
        <f>'Anlage 2-4'!H9</f>
        <v>0</v>
      </c>
      <c r="D11" s="464">
        <f>SUM(F42:F47)</f>
        <v>0</v>
      </c>
      <c r="E11" s="448"/>
      <c r="F11" s="428">
        <f t="shared" si="0"/>
        <v>0</v>
      </c>
      <c r="G11" s="55"/>
      <c r="H11" s="55"/>
      <c r="I11" s="451"/>
      <c r="J11" s="55"/>
      <c r="K11" s="55"/>
      <c r="L11" s="55"/>
      <c r="M11" s="448"/>
      <c r="N11" s="448"/>
      <c r="O11" s="454">
        <f t="shared" si="1"/>
        <v>0</v>
      </c>
      <c r="P11" s="448"/>
      <c r="Q11" s="448"/>
      <c r="R11" s="460"/>
      <c r="S11" s="461"/>
    </row>
    <row r="12" spans="1:19" x14ac:dyDescent="0.2">
      <c r="A12" s="12"/>
      <c r="B12" s="113" t="s">
        <v>84</v>
      </c>
      <c r="C12" s="464">
        <f>'Anlage 2-4'!H10</f>
        <v>0</v>
      </c>
      <c r="D12" s="464">
        <f>SUM(F49:F54)</f>
        <v>0</v>
      </c>
      <c r="E12" s="448"/>
      <c r="F12" s="428">
        <f t="shared" si="0"/>
        <v>0</v>
      </c>
      <c r="G12" s="55"/>
      <c r="H12" s="55"/>
      <c r="I12" s="452"/>
      <c r="J12" s="55"/>
      <c r="K12" s="55"/>
      <c r="L12" s="55"/>
      <c r="M12" s="448"/>
      <c r="N12" s="448"/>
      <c r="O12" s="454">
        <f t="shared" si="1"/>
        <v>0</v>
      </c>
      <c r="P12" s="448"/>
      <c r="Q12" s="448"/>
      <c r="R12" s="460"/>
      <c r="S12" s="461"/>
    </row>
    <row r="13" spans="1:19" x14ac:dyDescent="0.2">
      <c r="A13" s="12"/>
      <c r="B13" s="113" t="s">
        <v>82</v>
      </c>
      <c r="C13" s="464">
        <f>'Anlage 2-4'!H11</f>
        <v>0</v>
      </c>
      <c r="D13" s="464">
        <f>SUM(F56:F59)</f>
        <v>0</v>
      </c>
      <c r="E13" s="448"/>
      <c r="F13" s="428">
        <f t="shared" si="0"/>
        <v>0</v>
      </c>
      <c r="G13" s="55"/>
      <c r="H13" s="55"/>
      <c r="I13" s="55"/>
      <c r="J13" s="55"/>
      <c r="K13" s="55"/>
      <c r="L13" s="55"/>
      <c r="M13" s="448"/>
      <c r="N13" s="448"/>
      <c r="O13" s="454">
        <f t="shared" si="1"/>
        <v>0</v>
      </c>
      <c r="P13" s="448"/>
      <c r="Q13" s="448"/>
      <c r="R13" s="462"/>
      <c r="S13" s="463"/>
    </row>
    <row r="14" spans="1:19" ht="15" x14ac:dyDescent="0.25">
      <c r="A14" s="12"/>
      <c r="B14" s="453" t="s">
        <v>67</v>
      </c>
      <c r="C14" s="449">
        <f>SUM(C7:C13)</f>
        <v>0</v>
      </c>
      <c r="D14" s="449">
        <f>SUM(D7:D13)</f>
        <v>0</v>
      </c>
      <c r="E14" s="449">
        <f t="shared" ref="E14:F14" si="2">SUM(E7:E13)</f>
        <v>0</v>
      </c>
      <c r="F14" s="449">
        <f t="shared" si="2"/>
        <v>0</v>
      </c>
      <c r="G14" s="449">
        <f t="shared" ref="G14" si="3">SUM(G7:G13)</f>
        <v>0</v>
      </c>
      <c r="H14" s="449">
        <f t="shared" ref="H14" si="4">SUM(H7:H13)</f>
        <v>0</v>
      </c>
      <c r="I14" s="449">
        <f t="shared" ref="I14" si="5">SUM(I7:I13)</f>
        <v>0</v>
      </c>
      <c r="J14" s="449">
        <f t="shared" ref="J14" si="6">SUM(J7:J13)</f>
        <v>0</v>
      </c>
      <c r="K14" s="449">
        <f t="shared" ref="K14" si="7">SUM(K7:K13)</f>
        <v>0</v>
      </c>
      <c r="L14" s="449">
        <f t="shared" ref="L14" si="8">SUM(L7:L13)</f>
        <v>0</v>
      </c>
      <c r="M14" s="449">
        <f t="shared" ref="M14" si="9">SUM(M7:M13)</f>
        <v>0</v>
      </c>
      <c r="N14" s="449">
        <f t="shared" ref="N14" si="10">SUM(N7:N13)</f>
        <v>0</v>
      </c>
      <c r="O14" s="449">
        <f t="shared" ref="O14" si="11">SUM(O7:O13)</f>
        <v>0</v>
      </c>
      <c r="P14" s="449">
        <f t="shared" ref="P14" si="12">SUM(P7:P13)</f>
        <v>0</v>
      </c>
      <c r="Q14" s="449">
        <f t="shared" ref="Q14" si="13">SUM(Q7:Q13)</f>
        <v>0</v>
      </c>
      <c r="R14" s="456">
        <f>F14-O14-P14-Q14</f>
        <v>0</v>
      </c>
      <c r="S14" s="457">
        <f>IFERROR(R14/F14,0)</f>
        <v>0</v>
      </c>
    </row>
    <row r="15" spans="1:19" ht="30" customHeight="1" x14ac:dyDescent="0.2">
      <c r="A15" s="12"/>
      <c r="B15" s="12"/>
      <c r="C15" s="12"/>
      <c r="D15" s="12"/>
      <c r="E15" s="12"/>
      <c r="F15" s="12"/>
      <c r="G15" s="64"/>
      <c r="H15" s="64"/>
      <c r="I15" s="64"/>
      <c r="J15" s="64"/>
      <c r="K15" s="64"/>
    </row>
    <row r="16" spans="1:19" ht="123.75" customHeight="1" x14ac:dyDescent="0.2">
      <c r="A16" s="12"/>
      <c r="B16" s="112" t="s">
        <v>54</v>
      </c>
      <c r="C16" s="44" t="s">
        <v>138</v>
      </c>
      <c r="D16" s="44" t="s">
        <v>139</v>
      </c>
      <c r="E16" s="156" t="str">
        <f>"ungekürzte Plan-Vermeidungs-leistung für das Kalenderjahr " &amp; 'A. Allgemeine Informationen'!$C$14 &amp;CHAR(10)&amp;"[kW]"</f>
        <v>ungekürzte Plan-Vermeidungs-leistung für das Kalenderjahr 2025
[kW]</v>
      </c>
      <c r="F16" s="156" t="str">
        <f>"ungekürzte Plan-Vermeidungsarbeit für das Kalenderjahr " &amp; 'A. Allgemeine Informationen'!$C$14 &amp;CHAR(10)&amp;"[kWh]"</f>
        <v>ungekürzte Plan-Vermeidungsarbeit für das Kalenderjahr 2025
[kWh]</v>
      </c>
      <c r="G16" s="44" t="str">
        <f>"Plan-Vergütung für die Vermeidungs-leistung des Jahres "&amp;'A. Allgemeine Informationen'!C14&amp;CHAR(10)&amp;"[EUR]"</f>
        <v>Plan-Vergütung für die Vermeidungs-leistung des Jahres 2025
[EUR]</v>
      </c>
      <c r="H16" s="44" t="str">
        <f>"Plan-Vergütung für die Vermeidungs-arbeit des Jahres "&amp;'A. Allgemeine Informationen'!C14&amp;CHAR(10)&amp;"[EUR]"</f>
        <v>Plan-Vergütung für die Vermeidungs-arbeit des Jahres 2025
[EUR]</v>
      </c>
      <c r="I16" s="44" t="str">
        <f>"Plan-Vergütung für dezentrale Einspeisungen für das Jahr "&amp;'A. Allgemeine Informationen'!C14&amp;CHAR(10)&amp;"[EUR]"</f>
        <v>Plan-Vergütung für dezentrale Einspeisungen für das Jahr 2025
[EUR]</v>
      </c>
      <c r="J16" s="64"/>
      <c r="K16" s="12"/>
    </row>
    <row r="17" spans="1:11" ht="15" x14ac:dyDescent="0.25">
      <c r="A17" s="12"/>
      <c r="B17" s="114" t="s">
        <v>141</v>
      </c>
      <c r="C17" s="55"/>
      <c r="D17" s="421"/>
      <c r="E17" s="413"/>
      <c r="F17" s="413"/>
      <c r="G17" s="423"/>
      <c r="H17" s="423"/>
      <c r="I17" s="424"/>
      <c r="J17" s="64"/>
      <c r="K17" s="12"/>
    </row>
    <row r="18" spans="1:11" ht="15" x14ac:dyDescent="0.2">
      <c r="A18" s="12"/>
      <c r="B18" s="116" t="s">
        <v>321</v>
      </c>
      <c r="C18" s="439"/>
      <c r="D18" s="440"/>
      <c r="E18" s="55"/>
      <c r="F18" s="55"/>
      <c r="G18" s="425"/>
      <c r="H18" s="425"/>
      <c r="I18" s="426"/>
      <c r="J18" s="64"/>
      <c r="K18" s="12"/>
    </row>
    <row r="19" spans="1:11" ht="15" x14ac:dyDescent="0.2">
      <c r="A19" s="12"/>
      <c r="B19" s="116" t="s">
        <v>322</v>
      </c>
      <c r="C19" s="441"/>
      <c r="D19" s="422"/>
      <c r="E19" s="55"/>
      <c r="F19" s="55"/>
      <c r="G19" s="425"/>
      <c r="H19" s="425"/>
      <c r="I19" s="426"/>
      <c r="J19" s="64"/>
      <c r="K19" s="12"/>
    </row>
    <row r="20" spans="1:11" ht="15" x14ac:dyDescent="0.25">
      <c r="A20" s="12"/>
      <c r="B20" s="114" t="s">
        <v>79</v>
      </c>
      <c r="C20" s="55"/>
      <c r="D20" s="55"/>
      <c r="E20" s="409"/>
      <c r="F20" s="413"/>
      <c r="G20" s="419"/>
      <c r="H20" s="419"/>
      <c r="I20" s="420"/>
      <c r="J20" s="64"/>
      <c r="K20" s="12"/>
    </row>
    <row r="21" spans="1:11" x14ac:dyDescent="0.2">
      <c r="A21" s="12"/>
      <c r="B21" s="116" t="s">
        <v>312</v>
      </c>
      <c r="C21" s="410"/>
      <c r="D21" s="415"/>
      <c r="E21" s="428">
        <f>SUMIFS(E$69:E$5003,$C$69:$C$5003,"HöS/HS",$D$69:$D$5003,$B21)</f>
        <v>0</v>
      </c>
      <c r="F21" s="428">
        <f>SUMIFS(F$69:F$5003,$C$69:$C$5003,"HöS/HS",$D$69:$D$5003,$B21)</f>
        <v>0</v>
      </c>
      <c r="G21" s="428">
        <f>SUMIFS($M$69:$M$5003,$C$69:$C$5003,"HöS/HS",$D$69:$D$5003,$B21)</f>
        <v>0</v>
      </c>
      <c r="H21" s="428">
        <f>SUMIFS($P$69:$P$5003,$C$69:$C$5003,"HöS/HS",$D$69:$D$5003,$B21)</f>
        <v>0</v>
      </c>
      <c r="I21" s="63">
        <f>SUM(G21:H21)</f>
        <v>0</v>
      </c>
      <c r="J21" s="64"/>
      <c r="K21" s="12"/>
    </row>
    <row r="22" spans="1:11" x14ac:dyDescent="0.2">
      <c r="A22" s="12"/>
      <c r="B22" s="116" t="s">
        <v>311</v>
      </c>
      <c r="C22" s="411"/>
      <c r="D22" s="416"/>
      <c r="E22" s="428">
        <f t="shared" ref="E22:F26" si="14">SUMIFS(E$69:E$5003,$C$69:$C$5003,"HöS/HS",$D$69:$D$5003,$B22)</f>
        <v>0</v>
      </c>
      <c r="F22" s="428">
        <f t="shared" si="14"/>
        <v>0</v>
      </c>
      <c r="G22" s="410"/>
      <c r="H22" s="430"/>
      <c r="I22" s="415"/>
      <c r="J22" s="64"/>
      <c r="K22" s="12"/>
    </row>
    <row r="23" spans="1:11" x14ac:dyDescent="0.2">
      <c r="A23" s="12"/>
      <c r="B23" s="115" t="s">
        <v>137</v>
      </c>
      <c r="C23" s="411"/>
      <c r="D23" s="416"/>
      <c r="E23" s="428">
        <f t="shared" si="14"/>
        <v>0</v>
      </c>
      <c r="F23" s="428">
        <f t="shared" si="14"/>
        <v>0</v>
      </c>
      <c r="G23" s="428">
        <f>SUMIFS($M$69:$M$5003,$C$69:$C$5003,"HöS/HS",$D$69:$D$5003,$B23)</f>
        <v>0</v>
      </c>
      <c r="H23" s="428">
        <f>SUMIFS($P$69:$P$5003,$C$69:$C$5003,"HöS/HS",$D$69:$D$5003,$B23)</f>
        <v>0</v>
      </c>
      <c r="I23" s="63">
        <f t="shared" ref="I23:I58" si="15">SUM(G23:H23)</f>
        <v>0</v>
      </c>
      <c r="J23" s="64"/>
      <c r="K23" s="12"/>
    </row>
    <row r="24" spans="1:11" x14ac:dyDescent="0.2">
      <c r="A24" s="12"/>
      <c r="B24" s="115" t="s">
        <v>140</v>
      </c>
      <c r="C24" s="411"/>
      <c r="D24" s="416"/>
      <c r="E24" s="428">
        <f t="shared" si="14"/>
        <v>0</v>
      </c>
      <c r="F24" s="428">
        <f t="shared" si="14"/>
        <v>0</v>
      </c>
      <c r="G24" s="428">
        <f>SUMIFS($M$69:$M$5003,$C$69:$C$5003,"HöS/HS",$D$69:$D$5003,$B24)</f>
        <v>0</v>
      </c>
      <c r="H24" s="428">
        <f>SUMIFS($P$69:$P$5003,$C$69:$C$5003,"HöS/HS",$D$69:$D$5003,$B24)</f>
        <v>0</v>
      </c>
      <c r="I24" s="63">
        <f t="shared" si="15"/>
        <v>0</v>
      </c>
      <c r="J24" s="64"/>
      <c r="K24" s="12"/>
    </row>
    <row r="25" spans="1:11" x14ac:dyDescent="0.2">
      <c r="A25" s="12"/>
      <c r="B25" s="116" t="s">
        <v>321</v>
      </c>
      <c r="C25" s="411"/>
      <c r="D25" s="416"/>
      <c r="E25" s="428">
        <f t="shared" si="14"/>
        <v>0</v>
      </c>
      <c r="F25" s="428">
        <f t="shared" si="14"/>
        <v>0</v>
      </c>
      <c r="G25" s="428">
        <f>SUMIFS($M$69:$M$5003,$C$69:$C$5003,"HöS/HS",$D$69:$D$5003,$B25)</f>
        <v>0</v>
      </c>
      <c r="H25" s="428">
        <f>SUMIFS($P$69:$P$5003,$C$69:$C$5003,"HöS/HS",$D$69:$D$5003,$B25)</f>
        <v>0</v>
      </c>
      <c r="I25" s="63">
        <f t="shared" si="15"/>
        <v>0</v>
      </c>
      <c r="J25" s="64"/>
      <c r="K25" s="12"/>
    </row>
    <row r="26" spans="1:11" x14ac:dyDescent="0.2">
      <c r="A26" s="12"/>
      <c r="B26" s="116" t="s">
        <v>322</v>
      </c>
      <c r="C26" s="412"/>
      <c r="D26" s="417"/>
      <c r="E26" s="428">
        <f t="shared" si="14"/>
        <v>0</v>
      </c>
      <c r="F26" s="428">
        <f t="shared" si="14"/>
        <v>0</v>
      </c>
      <c r="G26" s="437"/>
      <c r="H26" s="437"/>
      <c r="I26" s="420"/>
      <c r="J26" s="64"/>
      <c r="K26" s="12"/>
    </row>
    <row r="27" spans="1:11" ht="15" x14ac:dyDescent="0.25">
      <c r="A27" s="12"/>
      <c r="B27" s="117" t="s">
        <v>80</v>
      </c>
      <c r="C27" s="55"/>
      <c r="D27" s="55"/>
      <c r="E27" s="418"/>
      <c r="F27" s="419"/>
      <c r="G27" s="419"/>
      <c r="H27" s="419"/>
      <c r="I27" s="420"/>
      <c r="J27" s="64"/>
      <c r="K27" s="12"/>
    </row>
    <row r="28" spans="1:11" x14ac:dyDescent="0.2">
      <c r="A28" s="12"/>
      <c r="B28" s="116" t="s">
        <v>312</v>
      </c>
      <c r="C28" s="410"/>
      <c r="D28" s="415"/>
      <c r="E28" s="428">
        <f>SUMIFS(E$69:E$5003,$C$69:$C$5003,"HS",$D$69:$D$5003,$B28)</f>
        <v>0</v>
      </c>
      <c r="F28" s="428">
        <f>SUMIFS(F$69:F$5003,$C$69:$C$5003,"HS",$D$69:$D$5003,$B28)</f>
        <v>0</v>
      </c>
      <c r="G28" s="428">
        <f>SUMIFS($M$69:$M$5003,$C$69:$C$5003,"HS",$D$69:$D$5003,$B28)</f>
        <v>0</v>
      </c>
      <c r="H28" s="428">
        <f>SUMIFS($P$69:$P$5003,$C$69:$C$5003,"HS",$D$69:$D$5003,$B28)</f>
        <v>0</v>
      </c>
      <c r="I28" s="63">
        <f t="shared" si="15"/>
        <v>0</v>
      </c>
      <c r="J28" s="64"/>
      <c r="K28" s="12"/>
    </row>
    <row r="29" spans="1:11" x14ac:dyDescent="0.2">
      <c r="A29" s="12"/>
      <c r="B29" s="116" t="s">
        <v>311</v>
      </c>
      <c r="C29" s="411"/>
      <c r="D29" s="416"/>
      <c r="E29" s="428">
        <f t="shared" ref="E29:F33" si="16">SUMIFS(E$69:E$5003,$C$69:$C$5003,"HS",$D$69:$D$5003,$B29)</f>
        <v>0</v>
      </c>
      <c r="F29" s="428">
        <f t="shared" si="16"/>
        <v>0</v>
      </c>
      <c r="G29" s="410"/>
      <c r="H29" s="430"/>
      <c r="I29" s="415"/>
      <c r="J29" s="64"/>
      <c r="K29" s="12"/>
    </row>
    <row r="30" spans="1:11" x14ac:dyDescent="0.2">
      <c r="A30" s="12"/>
      <c r="B30" s="115" t="s">
        <v>137</v>
      </c>
      <c r="C30" s="411"/>
      <c r="D30" s="416"/>
      <c r="E30" s="428">
        <f t="shared" si="16"/>
        <v>0</v>
      </c>
      <c r="F30" s="428">
        <f t="shared" si="16"/>
        <v>0</v>
      </c>
      <c r="G30" s="428">
        <f>SUMIFS($M$69:$M$5003,$C$69:$C$5003,"HS",$D$69:$D$5003,$B30)</f>
        <v>0</v>
      </c>
      <c r="H30" s="428">
        <f>SUMIFS($P$69:$P$5003,$C$69:$C$5003,"HS",$D$69:$D$5003,$B30)</f>
        <v>0</v>
      </c>
      <c r="I30" s="63">
        <f t="shared" si="15"/>
        <v>0</v>
      </c>
      <c r="J30" s="64"/>
      <c r="K30" s="12"/>
    </row>
    <row r="31" spans="1:11" x14ac:dyDescent="0.2">
      <c r="A31" s="12"/>
      <c r="B31" s="115" t="s">
        <v>140</v>
      </c>
      <c r="C31" s="411"/>
      <c r="D31" s="416"/>
      <c r="E31" s="428">
        <f t="shared" si="16"/>
        <v>0</v>
      </c>
      <c r="F31" s="428">
        <f t="shared" si="16"/>
        <v>0</v>
      </c>
      <c r="G31" s="428">
        <f>SUMIFS($M$69:$M$5003,$C$69:$C$5003,"HS",$D$69:$D$5003,$B31)</f>
        <v>0</v>
      </c>
      <c r="H31" s="428">
        <f>SUMIFS($P$69:$P$5003,$C$69:$C$5003,"HS",$D$69:$D$5003,$B31)</f>
        <v>0</v>
      </c>
      <c r="I31" s="63">
        <f t="shared" si="15"/>
        <v>0</v>
      </c>
      <c r="J31" s="64"/>
      <c r="K31" s="12"/>
    </row>
    <row r="32" spans="1:11" x14ac:dyDescent="0.2">
      <c r="A32" s="12"/>
      <c r="B32" s="116" t="s">
        <v>321</v>
      </c>
      <c r="C32" s="411"/>
      <c r="D32" s="416"/>
      <c r="E32" s="428">
        <f t="shared" si="16"/>
        <v>0</v>
      </c>
      <c r="F32" s="428">
        <f t="shared" si="16"/>
        <v>0</v>
      </c>
      <c r="G32" s="428">
        <f>SUMIFS($M$69:$M$5003,$C$69:$C$5003,"HS",$D$69:$D$5003,$B32)</f>
        <v>0</v>
      </c>
      <c r="H32" s="428">
        <f>SUMIFS($P$69:$P$5003,$C$69:$C$5003,"HS",$D$69:$D$5003,$B32)</f>
        <v>0</v>
      </c>
      <c r="I32" s="63">
        <f t="shared" si="15"/>
        <v>0</v>
      </c>
      <c r="J32" s="64"/>
      <c r="K32" s="12"/>
    </row>
    <row r="33" spans="1:11" x14ac:dyDescent="0.2">
      <c r="A33" s="12"/>
      <c r="B33" s="116" t="s">
        <v>322</v>
      </c>
      <c r="C33" s="412"/>
      <c r="D33" s="417"/>
      <c r="E33" s="428">
        <f t="shared" si="16"/>
        <v>0</v>
      </c>
      <c r="F33" s="428">
        <f t="shared" si="16"/>
        <v>0</v>
      </c>
      <c r="G33" s="437"/>
      <c r="H33" s="437"/>
      <c r="I33" s="420"/>
      <c r="J33" s="64"/>
      <c r="K33" s="12"/>
    </row>
    <row r="34" spans="1:11" ht="15" x14ac:dyDescent="0.25">
      <c r="A34" s="12"/>
      <c r="B34" s="114" t="s">
        <v>83</v>
      </c>
      <c r="C34" s="55"/>
      <c r="D34" s="55"/>
      <c r="E34" s="418"/>
      <c r="F34" s="419"/>
      <c r="G34" s="419"/>
      <c r="H34" s="419"/>
      <c r="I34" s="414"/>
      <c r="J34" s="64"/>
      <c r="K34" s="12"/>
    </row>
    <row r="35" spans="1:11" x14ac:dyDescent="0.2">
      <c r="A35" s="12"/>
      <c r="B35" s="116" t="s">
        <v>312</v>
      </c>
      <c r="C35" s="410"/>
      <c r="D35" s="415"/>
      <c r="E35" s="428">
        <f>SUMIFS(E$69:E$5003,$C$69:$C$5003,"HS/MS",$D$69:$D$5003,$B35)</f>
        <v>0</v>
      </c>
      <c r="F35" s="428">
        <f>SUMIFS(F$69:F$5003,$C$69:$C$5003,"HS/MS",$D$69:$D$5003,$B35)</f>
        <v>0</v>
      </c>
      <c r="G35" s="428">
        <f>SUMIFS($M$69:$M$5003,$C$69:$C$5003,"HS/MS",$D$69:$D$5003,$B35)</f>
        <v>0</v>
      </c>
      <c r="H35" s="428">
        <f>SUMIFS($P$69:$P$5003,$C$69:$C$5003,"HS/MS",$D$69:$D$5003,$B35)</f>
        <v>0</v>
      </c>
      <c r="I35" s="63">
        <f t="shared" si="15"/>
        <v>0</v>
      </c>
      <c r="J35" s="64"/>
      <c r="K35" s="12"/>
    </row>
    <row r="36" spans="1:11" x14ac:dyDescent="0.2">
      <c r="A36" s="12"/>
      <c r="B36" s="116" t="s">
        <v>311</v>
      </c>
      <c r="C36" s="411"/>
      <c r="D36" s="416"/>
      <c r="E36" s="428">
        <f t="shared" ref="E36:F40" si="17">SUMIFS(E$69:E$5003,$C$69:$C$5003,"HS/MS",$D$69:$D$5003,$B36)</f>
        <v>0</v>
      </c>
      <c r="F36" s="428">
        <f t="shared" si="17"/>
        <v>0</v>
      </c>
      <c r="G36" s="410"/>
      <c r="H36" s="430"/>
      <c r="I36" s="415"/>
      <c r="J36" s="64"/>
      <c r="K36" s="12"/>
    </row>
    <row r="37" spans="1:11" x14ac:dyDescent="0.2">
      <c r="A37" s="12"/>
      <c r="B37" s="115" t="s">
        <v>137</v>
      </c>
      <c r="C37" s="411"/>
      <c r="D37" s="416"/>
      <c r="E37" s="428">
        <f t="shared" si="17"/>
        <v>0</v>
      </c>
      <c r="F37" s="428">
        <f t="shared" si="17"/>
        <v>0</v>
      </c>
      <c r="G37" s="428">
        <f>SUMIFS($M$69:$M$5003,$C$69:$C$5003,"HS/MS",$D$69:$D$5003,$B37)</f>
        <v>0</v>
      </c>
      <c r="H37" s="428">
        <f>SUMIFS($P$69:$P$5003,$C$69:$C$5003,"HS/MS",$D$69:$D$5003,$B37)</f>
        <v>0</v>
      </c>
      <c r="I37" s="63">
        <f t="shared" si="15"/>
        <v>0</v>
      </c>
      <c r="J37" s="64"/>
      <c r="K37" s="12"/>
    </row>
    <row r="38" spans="1:11" x14ac:dyDescent="0.2">
      <c r="A38" s="12"/>
      <c r="B38" s="115" t="s">
        <v>140</v>
      </c>
      <c r="C38" s="411"/>
      <c r="D38" s="416"/>
      <c r="E38" s="428">
        <f t="shared" si="17"/>
        <v>0</v>
      </c>
      <c r="F38" s="428">
        <f t="shared" si="17"/>
        <v>0</v>
      </c>
      <c r="G38" s="428">
        <f>SUMIFS($M$69:$M$5003,$C$69:$C$5003,"HS/MS",$D$69:$D$5003,$B38)</f>
        <v>0</v>
      </c>
      <c r="H38" s="428">
        <f>SUMIFS($P$69:$P$5003,$C$69:$C$5003,"HS/MS",$D$69:$D$5003,$B38)</f>
        <v>0</v>
      </c>
      <c r="I38" s="63">
        <f t="shared" si="15"/>
        <v>0</v>
      </c>
      <c r="J38" s="64"/>
      <c r="K38" s="12"/>
    </row>
    <row r="39" spans="1:11" x14ac:dyDescent="0.2">
      <c r="A39" s="12"/>
      <c r="B39" s="116" t="s">
        <v>321</v>
      </c>
      <c r="C39" s="411"/>
      <c r="D39" s="416"/>
      <c r="E39" s="428">
        <f t="shared" si="17"/>
        <v>0</v>
      </c>
      <c r="F39" s="428">
        <f t="shared" si="17"/>
        <v>0</v>
      </c>
      <c r="G39" s="428">
        <f>SUMIFS($M$69:$M$5003,$C$69:$C$5003,"HS/MS",$D$69:$D$5003,$B39)</f>
        <v>0</v>
      </c>
      <c r="H39" s="428">
        <f>SUMIFS($P$69:$P$5003,$C$69:$C$5003,"HS/MS",$D$69:$D$5003,$B39)</f>
        <v>0</v>
      </c>
      <c r="I39" s="63">
        <f t="shared" si="15"/>
        <v>0</v>
      </c>
      <c r="J39" s="64"/>
      <c r="K39" s="12"/>
    </row>
    <row r="40" spans="1:11" x14ac:dyDescent="0.2">
      <c r="A40" s="12"/>
      <c r="B40" s="116" t="s">
        <v>322</v>
      </c>
      <c r="C40" s="412"/>
      <c r="D40" s="417"/>
      <c r="E40" s="428">
        <f t="shared" si="17"/>
        <v>0</v>
      </c>
      <c r="F40" s="428">
        <f t="shared" si="17"/>
        <v>0</v>
      </c>
      <c r="G40" s="437"/>
      <c r="H40" s="437"/>
      <c r="I40" s="420"/>
      <c r="J40" s="64"/>
      <c r="K40" s="12"/>
    </row>
    <row r="41" spans="1:11" ht="15" x14ac:dyDescent="0.25">
      <c r="A41" s="12"/>
      <c r="B41" s="114" t="s">
        <v>81</v>
      </c>
      <c r="C41" s="55"/>
      <c r="D41" s="55"/>
      <c r="E41" s="418"/>
      <c r="F41" s="419"/>
      <c r="G41" s="419"/>
      <c r="H41" s="419"/>
      <c r="I41" s="420"/>
      <c r="J41" s="64"/>
      <c r="K41" s="12"/>
    </row>
    <row r="42" spans="1:11" x14ac:dyDescent="0.2">
      <c r="A42" s="12"/>
      <c r="B42" s="116" t="s">
        <v>312</v>
      </c>
      <c r="C42" s="410"/>
      <c r="D42" s="415"/>
      <c r="E42" s="428">
        <f>SUMIFS(E$69:E$5003,$C$69:$C$5003,"MS",$D$69:$D$5003,$B42)</f>
        <v>0</v>
      </c>
      <c r="F42" s="428">
        <f>SUMIFS(F$69:F$5003,$C$69:$C$5003,"MS",$D$69:$D$5003,$B42)</f>
        <v>0</v>
      </c>
      <c r="G42" s="428">
        <f>SUMIFS($M$69:$M$5003,$C$69:$C$5003,"MS",$D$69:$D$5003,$B42)</f>
        <v>0</v>
      </c>
      <c r="H42" s="428">
        <f>SUMIFS($P$69:$P$5003,$C$69:$C$5003,"MS",$D$69:$D$5003,$B42)</f>
        <v>0</v>
      </c>
      <c r="I42" s="63">
        <f t="shared" si="15"/>
        <v>0</v>
      </c>
      <c r="J42" s="64"/>
      <c r="K42" s="12"/>
    </row>
    <row r="43" spans="1:11" x14ac:dyDescent="0.2">
      <c r="A43" s="12"/>
      <c r="B43" s="116" t="s">
        <v>311</v>
      </c>
      <c r="C43" s="411"/>
      <c r="D43" s="416"/>
      <c r="E43" s="428">
        <f t="shared" ref="E43:F47" si="18">SUMIFS(E$69:E$5003,$C$69:$C$5003,"MS",$D$69:$D$5003,$B43)</f>
        <v>0</v>
      </c>
      <c r="F43" s="428">
        <f t="shared" si="18"/>
        <v>0</v>
      </c>
      <c r="G43" s="412"/>
      <c r="H43" s="431"/>
      <c r="I43" s="417"/>
      <c r="J43" s="64"/>
      <c r="K43" s="12"/>
    </row>
    <row r="44" spans="1:11" x14ac:dyDescent="0.2">
      <c r="A44" s="12"/>
      <c r="B44" s="115" t="s">
        <v>137</v>
      </c>
      <c r="C44" s="411"/>
      <c r="D44" s="416"/>
      <c r="E44" s="428">
        <f t="shared" si="18"/>
        <v>0</v>
      </c>
      <c r="F44" s="428">
        <f t="shared" si="18"/>
        <v>0</v>
      </c>
      <c r="G44" s="428">
        <f>SUMIFS($M$69:$M$5003,$C$69:$C$5003,"MS",$D$69:$D$5003,$B44)</f>
        <v>0</v>
      </c>
      <c r="H44" s="428">
        <f>SUMIFS($P$69:$P$5003,$C$69:$C$5003,"MS",$D$69:$D$5003,$B44)</f>
        <v>0</v>
      </c>
      <c r="I44" s="63">
        <f t="shared" si="15"/>
        <v>0</v>
      </c>
      <c r="J44" s="64"/>
      <c r="K44" s="12"/>
    </row>
    <row r="45" spans="1:11" x14ac:dyDescent="0.2">
      <c r="A45" s="12"/>
      <c r="B45" s="115" t="s">
        <v>140</v>
      </c>
      <c r="C45" s="411"/>
      <c r="D45" s="416"/>
      <c r="E45" s="428">
        <f t="shared" si="18"/>
        <v>0</v>
      </c>
      <c r="F45" s="428">
        <f t="shared" si="18"/>
        <v>0</v>
      </c>
      <c r="G45" s="428">
        <f>SUMIFS($M$69:$M$5003,$C$69:$C$5003,"MS",$D$69:$D$5003,$B45)</f>
        <v>0</v>
      </c>
      <c r="H45" s="428">
        <f>SUMIFS($P$69:$P$5003,$C$69:$C$5003,"MS",$D$69:$D$5003,$B45)</f>
        <v>0</v>
      </c>
      <c r="I45" s="63">
        <f t="shared" si="15"/>
        <v>0</v>
      </c>
      <c r="J45" s="64"/>
      <c r="K45" s="12"/>
    </row>
    <row r="46" spans="1:11" x14ac:dyDescent="0.2">
      <c r="A46" s="12"/>
      <c r="B46" s="116" t="s">
        <v>321</v>
      </c>
      <c r="C46" s="411"/>
      <c r="D46" s="416"/>
      <c r="E46" s="428">
        <f t="shared" si="18"/>
        <v>0</v>
      </c>
      <c r="F46" s="428">
        <f t="shared" si="18"/>
        <v>0</v>
      </c>
      <c r="G46" s="428">
        <f>SUMIFS($M$69:$M$5003,$C$69:$C$5003,"MS",$D$69:$D$5003,$B46)</f>
        <v>0</v>
      </c>
      <c r="H46" s="428">
        <f>SUMIFS($P$69:$P$5003,$C$69:$C$5003,"MS",$D$69:$D$5003,$B46)</f>
        <v>0</v>
      </c>
      <c r="I46" s="63">
        <f t="shared" si="15"/>
        <v>0</v>
      </c>
      <c r="J46" s="64"/>
      <c r="K46" s="12"/>
    </row>
    <row r="47" spans="1:11" x14ac:dyDescent="0.2">
      <c r="A47" s="12"/>
      <c r="B47" s="116" t="s">
        <v>322</v>
      </c>
      <c r="C47" s="412"/>
      <c r="D47" s="417"/>
      <c r="E47" s="428">
        <f t="shared" si="18"/>
        <v>0</v>
      </c>
      <c r="F47" s="428">
        <f t="shared" si="18"/>
        <v>0</v>
      </c>
      <c r="G47" s="437"/>
      <c r="H47" s="437"/>
      <c r="I47" s="420"/>
      <c r="J47" s="64"/>
      <c r="K47" s="12"/>
    </row>
    <row r="48" spans="1:11" ht="15" x14ac:dyDescent="0.25">
      <c r="A48" s="12"/>
      <c r="B48" s="114" t="s">
        <v>84</v>
      </c>
      <c r="C48" s="55"/>
      <c r="D48" s="55"/>
      <c r="E48" s="418"/>
      <c r="F48" s="419"/>
      <c r="G48" s="419"/>
      <c r="H48" s="419"/>
      <c r="I48" s="420"/>
      <c r="J48" s="64"/>
      <c r="K48" s="64"/>
    </row>
    <row r="49" spans="1:13" x14ac:dyDescent="0.2">
      <c r="A49" s="12"/>
      <c r="B49" s="116" t="s">
        <v>312</v>
      </c>
      <c r="C49" s="410"/>
      <c r="D49" s="415"/>
      <c r="E49" s="428">
        <f>SUMIFS(E$69:E$5003,$C$69:$C$5003,"MS/NS",$D$69:$D$5003,$B49)</f>
        <v>0</v>
      </c>
      <c r="F49" s="428">
        <f>SUMIFS(F$69:F$5003,$C$69:$C$5003,"MS/NS",$D$69:$D$5003,$B49)</f>
        <v>0</v>
      </c>
      <c r="G49" s="428">
        <f>SUMIFS($M$69:$M$5003,$C$69:$C$5003,"MS/NS",$D$69:$D$5003,$B49)</f>
        <v>0</v>
      </c>
      <c r="H49" s="428">
        <f>SUMIFS($P$69:$P$5003,$C$69:$C$5003,"MS/NS",$D$69:$D$5003,$B49)</f>
        <v>0</v>
      </c>
      <c r="I49" s="63">
        <f t="shared" si="15"/>
        <v>0</v>
      </c>
      <c r="J49" s="64"/>
      <c r="K49" s="64"/>
    </row>
    <row r="50" spans="1:13" x14ac:dyDescent="0.2">
      <c r="A50" s="12"/>
      <c r="B50" s="116" t="s">
        <v>311</v>
      </c>
      <c r="C50" s="411"/>
      <c r="D50" s="416"/>
      <c r="E50" s="428">
        <f t="shared" ref="E50:F54" si="19">SUMIFS(E$69:E$5003,$C$69:$C$5003,"MS/NS",$D$69:$D$5003,$B50)</f>
        <v>0</v>
      </c>
      <c r="F50" s="428">
        <f t="shared" si="19"/>
        <v>0</v>
      </c>
      <c r="G50" s="410"/>
      <c r="H50" s="430"/>
      <c r="I50" s="415"/>
      <c r="J50" s="64"/>
      <c r="K50" s="64"/>
    </row>
    <row r="51" spans="1:13" x14ac:dyDescent="0.2">
      <c r="A51" s="12"/>
      <c r="B51" s="115" t="s">
        <v>137</v>
      </c>
      <c r="C51" s="411"/>
      <c r="D51" s="416"/>
      <c r="E51" s="428">
        <f t="shared" si="19"/>
        <v>0</v>
      </c>
      <c r="F51" s="428">
        <f t="shared" si="19"/>
        <v>0</v>
      </c>
      <c r="G51" s="428">
        <f>SUMIFS($M$69:$M$5003,$C$69:$C$5003,"MS/NS",$D$69:$D$5003,$B51)</f>
        <v>0</v>
      </c>
      <c r="H51" s="428">
        <f>SUMIFS($P$69:$P$5003,$C$69:$C$5003,"MS/NS",$D$69:$D$5003,$B51)</f>
        <v>0</v>
      </c>
      <c r="I51" s="63">
        <f t="shared" si="15"/>
        <v>0</v>
      </c>
      <c r="J51" s="64"/>
      <c r="K51" s="64"/>
    </row>
    <row r="52" spans="1:13" x14ac:dyDescent="0.2">
      <c r="A52" s="12"/>
      <c r="B52" s="115" t="s">
        <v>140</v>
      </c>
      <c r="C52" s="411"/>
      <c r="D52" s="416"/>
      <c r="E52" s="428">
        <f t="shared" si="19"/>
        <v>0</v>
      </c>
      <c r="F52" s="428">
        <f t="shared" si="19"/>
        <v>0</v>
      </c>
      <c r="G52" s="428">
        <f>SUMIFS($M$69:$M$5003,$C$69:$C$5003,"MS/NS",$D$69:$D$5003,$B52)</f>
        <v>0</v>
      </c>
      <c r="H52" s="428">
        <f>SUMIFS($P$69:$P$5003,$C$69:$C$5003,"MS/NS",$D$69:$D$5003,$B52)</f>
        <v>0</v>
      </c>
      <c r="I52" s="63">
        <f t="shared" si="15"/>
        <v>0</v>
      </c>
      <c r="J52" s="64"/>
      <c r="K52" s="64"/>
    </row>
    <row r="53" spans="1:13" x14ac:dyDescent="0.2">
      <c r="A53" s="12"/>
      <c r="B53" s="116" t="s">
        <v>321</v>
      </c>
      <c r="C53" s="411"/>
      <c r="D53" s="416"/>
      <c r="E53" s="428">
        <f t="shared" si="19"/>
        <v>0</v>
      </c>
      <c r="F53" s="428">
        <f t="shared" si="19"/>
        <v>0</v>
      </c>
      <c r="G53" s="428">
        <f>SUMIFS($M$69:$M$5003,$C$69:$C$5003,"MS/NS",$D$69:$D$5003,$B53)</f>
        <v>0</v>
      </c>
      <c r="H53" s="428">
        <f>SUMIFS($P$69:$P$5003,$C$69:$C$5003,"MS/NS",$D$69:$D$5003,$B53)</f>
        <v>0</v>
      </c>
      <c r="I53" s="63">
        <f t="shared" si="15"/>
        <v>0</v>
      </c>
      <c r="J53" s="64"/>
      <c r="K53" s="64"/>
    </row>
    <row r="54" spans="1:13" x14ac:dyDescent="0.2">
      <c r="A54" s="12"/>
      <c r="B54" s="116" t="s">
        <v>322</v>
      </c>
      <c r="C54" s="412"/>
      <c r="D54" s="417"/>
      <c r="E54" s="428">
        <f t="shared" si="19"/>
        <v>0</v>
      </c>
      <c r="F54" s="428">
        <f t="shared" si="19"/>
        <v>0</v>
      </c>
      <c r="G54" s="437"/>
      <c r="H54" s="437"/>
      <c r="I54" s="420"/>
      <c r="J54" s="64"/>
      <c r="K54" s="64"/>
    </row>
    <row r="55" spans="1:13" ht="15" x14ac:dyDescent="0.25">
      <c r="A55" s="12"/>
      <c r="B55" s="114" t="s">
        <v>82</v>
      </c>
      <c r="C55" s="55"/>
      <c r="D55" s="55"/>
      <c r="E55" s="418"/>
      <c r="F55" s="419"/>
      <c r="G55" s="419"/>
      <c r="H55" s="419"/>
      <c r="I55" s="420"/>
      <c r="J55" s="64"/>
      <c r="K55" s="64"/>
    </row>
    <row r="56" spans="1:13" x14ac:dyDescent="0.2">
      <c r="A56" s="12"/>
      <c r="B56" s="116" t="s">
        <v>312</v>
      </c>
      <c r="C56" s="410"/>
      <c r="D56" s="415"/>
      <c r="E56" s="428">
        <f t="shared" ref="E56:F59" si="20">SUMIFS(E$69:E$5003,$C$69:$C$5003,"NS",$D$69:$D$5003,$B56)</f>
        <v>0</v>
      </c>
      <c r="F56" s="428">
        <f t="shared" si="20"/>
        <v>0</v>
      </c>
      <c r="G56" s="428">
        <f>SUMIFS($M$69:$M$5003,$C$69:$C$5003,"NS",$D$69:$D$5003,$B56)</f>
        <v>0</v>
      </c>
      <c r="H56" s="428">
        <f>SUMIFS($P$69:$P$5003,$C$69:$C$5003,"NS",$D$69:$D$5003,$B56)</f>
        <v>0</v>
      </c>
      <c r="I56" s="63">
        <f t="shared" si="15"/>
        <v>0</v>
      </c>
      <c r="J56" s="64"/>
      <c r="K56" s="64"/>
    </row>
    <row r="57" spans="1:13" x14ac:dyDescent="0.2">
      <c r="A57" s="12"/>
      <c r="B57" s="116" t="s">
        <v>311</v>
      </c>
      <c r="C57" s="411"/>
      <c r="D57" s="416"/>
      <c r="E57" s="428">
        <f t="shared" si="20"/>
        <v>0</v>
      </c>
      <c r="F57" s="428">
        <f t="shared" si="20"/>
        <v>0</v>
      </c>
      <c r="G57" s="410"/>
      <c r="H57" s="430"/>
      <c r="I57" s="415"/>
      <c r="J57" s="64"/>
      <c r="K57" s="64"/>
    </row>
    <row r="58" spans="1:13" x14ac:dyDescent="0.2">
      <c r="A58" s="12"/>
      <c r="B58" s="115" t="s">
        <v>137</v>
      </c>
      <c r="C58" s="411"/>
      <c r="D58" s="416"/>
      <c r="E58" s="428">
        <f t="shared" si="20"/>
        <v>0</v>
      </c>
      <c r="F58" s="428">
        <f t="shared" si="20"/>
        <v>0</v>
      </c>
      <c r="G58" s="428">
        <f t="shared" ref="G58:G59" si="21">SUMIFS($M$69:$M$5003,$C$69:$C$5003,"NS",$D$69:$D$5003,$B58)</f>
        <v>0</v>
      </c>
      <c r="H58" s="428">
        <f t="shared" ref="H58:H59" si="22">SUMIFS($P$69:$P$5003,$C$69:$C$5003,"NS",$D$69:$D$5003,$B58)</f>
        <v>0</v>
      </c>
      <c r="I58" s="63">
        <f t="shared" si="15"/>
        <v>0</v>
      </c>
      <c r="J58" s="64"/>
      <c r="K58" s="64"/>
    </row>
    <row r="59" spans="1:13" x14ac:dyDescent="0.2">
      <c r="A59" s="12"/>
      <c r="B59" s="115" t="s">
        <v>140</v>
      </c>
      <c r="C59" s="412"/>
      <c r="D59" s="417"/>
      <c r="E59" s="428">
        <f t="shared" si="20"/>
        <v>0</v>
      </c>
      <c r="F59" s="428">
        <f t="shared" si="20"/>
        <v>0</v>
      </c>
      <c r="G59" s="428">
        <f t="shared" si="21"/>
        <v>0</v>
      </c>
      <c r="H59" s="428">
        <f t="shared" si="22"/>
        <v>0</v>
      </c>
      <c r="I59" s="63">
        <f>SUM(G59:H59)</f>
        <v>0</v>
      </c>
      <c r="J59" s="64"/>
      <c r="K59" s="64"/>
    </row>
    <row r="60" spans="1:13" ht="15" x14ac:dyDescent="0.25">
      <c r="A60" s="12"/>
      <c r="B60" s="118" t="s">
        <v>67</v>
      </c>
      <c r="C60" s="119"/>
      <c r="D60" s="119"/>
      <c r="E60" s="119"/>
      <c r="F60" s="119"/>
      <c r="G60" s="120"/>
      <c r="H60" s="121"/>
      <c r="I60" s="122">
        <f>SUM(I18:I59)</f>
        <v>0</v>
      </c>
      <c r="J60" s="64"/>
      <c r="K60" s="64"/>
    </row>
    <row r="61" spans="1:13" x14ac:dyDescent="0.2">
      <c r="A61" s="12"/>
      <c r="B61" s="12"/>
      <c r="C61" s="12"/>
      <c r="D61" s="12"/>
      <c r="E61" s="12"/>
      <c r="F61" s="12"/>
      <c r="G61" s="12"/>
      <c r="H61" s="12"/>
      <c r="I61" s="12"/>
      <c r="J61" s="64"/>
      <c r="K61" s="12"/>
    </row>
    <row r="62" spans="1:13" ht="48" customHeight="1" x14ac:dyDescent="0.2">
      <c r="A62" s="12"/>
      <c r="B62" s="123" t="str">
        <f>"Gebuchter Jahresaufwand für vermiedene Netzentgelte gemäß handelsrechtlichem Jahresabschluss " &amp; 'A. Allgemeine Informationen'!$C$14-2</f>
        <v>Gebuchter Jahresaufwand für vermiedene Netzentgelte gemäß handelsrechtlichem Jahresabschluss 2023</v>
      </c>
      <c r="C62" s="124"/>
      <c r="D62" s="12"/>
      <c r="E62" s="12"/>
      <c r="F62" s="12"/>
      <c r="G62" s="12"/>
      <c r="H62" s="12"/>
      <c r="I62" s="12"/>
      <c r="J62" s="12"/>
      <c r="K62" s="12"/>
    </row>
    <row r="63" spans="1:13" x14ac:dyDescent="0.2">
      <c r="A63" s="12"/>
      <c r="B63" s="12"/>
      <c r="C63" s="12"/>
      <c r="D63" s="12"/>
      <c r="E63" s="12"/>
      <c r="F63" s="12"/>
      <c r="G63" s="12"/>
      <c r="H63" s="12"/>
      <c r="I63" s="12"/>
      <c r="J63" s="12"/>
      <c r="K63" s="12"/>
      <c r="L63" s="12"/>
      <c r="M63" s="12"/>
    </row>
    <row r="64" spans="1:13" ht="15" thickBot="1" x14ac:dyDescent="0.25"/>
    <row r="65" spans="2:18" s="374" customFormat="1" ht="18" customHeight="1" x14ac:dyDescent="0.2">
      <c r="B65" s="406" t="s">
        <v>280</v>
      </c>
      <c r="C65" s="407"/>
      <c r="D65" s="407"/>
      <c r="E65" s="407"/>
      <c r="F65" s="407"/>
      <c r="G65" s="407"/>
      <c r="H65" s="407"/>
      <c r="I65" s="407"/>
      <c r="J65" s="407"/>
      <c r="K65" s="407"/>
      <c r="L65" s="407"/>
      <c r="M65" s="407"/>
      <c r="N65" s="407"/>
      <c r="O65" s="375"/>
      <c r="P65" s="375"/>
      <c r="Q65" s="375"/>
      <c r="R65" s="376"/>
    </row>
    <row r="66" spans="2:18" s="374" customFormat="1" ht="36" customHeight="1" x14ac:dyDescent="0.2">
      <c r="B66" s="377" t="s">
        <v>281</v>
      </c>
      <c r="C66" s="378"/>
      <c r="D66" s="378"/>
      <c r="E66" s="380" t="s">
        <v>282</v>
      </c>
      <c r="F66" s="379"/>
      <c r="G66" s="381" t="s">
        <v>283</v>
      </c>
      <c r="H66" s="382"/>
      <c r="I66" s="380" t="s">
        <v>284</v>
      </c>
      <c r="J66" s="378"/>
      <c r="K66" s="594" t="s">
        <v>285</v>
      </c>
      <c r="L66" s="595"/>
      <c r="M66" s="596"/>
      <c r="N66" s="594" t="s">
        <v>286</v>
      </c>
      <c r="O66" s="595"/>
      <c r="P66" s="596"/>
      <c r="Q66" s="597" t="s">
        <v>287</v>
      </c>
      <c r="R66" s="598"/>
    </row>
    <row r="67" spans="2:18" s="374" customFormat="1" ht="75" customHeight="1" x14ac:dyDescent="0.2">
      <c r="B67" s="383" t="s">
        <v>288</v>
      </c>
      <c r="C67" s="384" t="s">
        <v>289</v>
      </c>
      <c r="D67" s="408" t="s">
        <v>290</v>
      </c>
      <c r="E67" s="384" t="s">
        <v>291</v>
      </c>
      <c r="F67" s="384" t="s">
        <v>299</v>
      </c>
      <c r="G67" s="384" t="s">
        <v>292</v>
      </c>
      <c r="H67" s="384" t="s">
        <v>293</v>
      </c>
      <c r="I67" s="384" t="s">
        <v>294</v>
      </c>
      <c r="J67" s="429" t="s">
        <v>295</v>
      </c>
      <c r="K67" s="385" t="s">
        <v>296</v>
      </c>
      <c r="L67" s="386" t="s">
        <v>298</v>
      </c>
      <c r="M67" s="385" t="s">
        <v>320</v>
      </c>
      <c r="N67" s="385" t="s">
        <v>296</v>
      </c>
      <c r="O67" s="386" t="s">
        <v>298</v>
      </c>
      <c r="P67" s="385" t="s">
        <v>320</v>
      </c>
      <c r="Q67" s="384" t="s">
        <v>296</v>
      </c>
      <c r="R67" s="387" t="s">
        <v>320</v>
      </c>
    </row>
    <row r="68" spans="2:18" s="374" customFormat="1" ht="15" customHeight="1" x14ac:dyDescent="0.2">
      <c r="B68" s="388"/>
      <c r="C68" s="389"/>
      <c r="D68" s="389"/>
      <c r="E68" s="390"/>
      <c r="F68" s="390"/>
      <c r="G68" s="391"/>
      <c r="H68" s="391"/>
      <c r="I68" s="390"/>
      <c r="J68" s="392" t="s">
        <v>142</v>
      </c>
      <c r="K68" s="393">
        <f>SUM(K69:K1500)</f>
        <v>0</v>
      </c>
      <c r="L68" s="394"/>
      <c r="M68" s="393">
        <f>SUM(M69:M1500)</f>
        <v>0</v>
      </c>
      <c r="N68" s="393">
        <f>SUM(N69:N1500)</f>
        <v>0</v>
      </c>
      <c r="O68" s="394"/>
      <c r="P68" s="393">
        <f>SUM(P69:P1500)</f>
        <v>0</v>
      </c>
      <c r="Q68" s="393">
        <f>SUM(Q69:Q1500)</f>
        <v>0</v>
      </c>
      <c r="R68" s="395">
        <f>SUM(R69:R1500)</f>
        <v>0</v>
      </c>
    </row>
    <row r="69" spans="2:18" s="374" customFormat="1" ht="15" customHeight="1" x14ac:dyDescent="0.2">
      <c r="B69" s="396"/>
      <c r="C69" s="397" t="s">
        <v>297</v>
      </c>
      <c r="D69" s="405" t="s">
        <v>297</v>
      </c>
      <c r="E69" s="398"/>
      <c r="F69" s="398"/>
      <c r="G69" s="399"/>
      <c r="H69" s="399"/>
      <c r="I69" s="400"/>
      <c r="J69" s="427"/>
      <c r="K69" s="401">
        <f>$E69*$G69</f>
        <v>0</v>
      </c>
      <c r="L69" s="402">
        <v>1</v>
      </c>
      <c r="M69" s="401">
        <f>K69*L69</f>
        <v>0</v>
      </c>
      <c r="N69" s="401">
        <f>$F69*$H69/100</f>
        <v>0</v>
      </c>
      <c r="O69" s="402">
        <v>1</v>
      </c>
      <c r="P69" s="401">
        <f>N69*O69</f>
        <v>0</v>
      </c>
      <c r="Q69" s="401">
        <f>K69+N69</f>
        <v>0</v>
      </c>
      <c r="R69" s="403">
        <f>M69+P69</f>
        <v>0</v>
      </c>
    </row>
    <row r="70" spans="2:18" s="374" customFormat="1" ht="15" customHeight="1" x14ac:dyDescent="0.2">
      <c r="B70" s="396"/>
      <c r="C70" s="397" t="s">
        <v>297</v>
      </c>
      <c r="D70" s="405" t="s">
        <v>297</v>
      </c>
      <c r="E70" s="398"/>
      <c r="F70" s="398"/>
      <c r="G70" s="399"/>
      <c r="H70" s="399"/>
      <c r="I70" s="400"/>
      <c r="J70" s="427"/>
      <c r="K70" s="401">
        <f t="shared" ref="K70:K134" si="23">$E70*$G70</f>
        <v>0</v>
      </c>
      <c r="L70" s="402">
        <v>1</v>
      </c>
      <c r="M70" s="401">
        <f t="shared" ref="M70:M81" si="24">K70*L70</f>
        <v>0</v>
      </c>
      <c r="N70" s="401">
        <f t="shared" ref="N70:N134" si="25">$F70*$H70/100</f>
        <v>0</v>
      </c>
      <c r="O70" s="402">
        <v>1</v>
      </c>
      <c r="P70" s="401">
        <f t="shared" ref="P70:P81" si="26">N70*O70</f>
        <v>0</v>
      </c>
      <c r="Q70" s="401">
        <f t="shared" ref="Q70:Q81" si="27">K70+N70</f>
        <v>0</v>
      </c>
      <c r="R70" s="403">
        <f t="shared" ref="R70:R81" si="28">M70+P70</f>
        <v>0</v>
      </c>
    </row>
    <row r="71" spans="2:18" s="374" customFormat="1" ht="15" customHeight="1" x14ac:dyDescent="0.2">
      <c r="B71" s="396"/>
      <c r="C71" s="397" t="s">
        <v>297</v>
      </c>
      <c r="D71" s="405" t="s">
        <v>297</v>
      </c>
      <c r="E71" s="398"/>
      <c r="F71" s="398"/>
      <c r="G71" s="399"/>
      <c r="H71" s="399"/>
      <c r="I71" s="400"/>
      <c r="J71" s="427"/>
      <c r="K71" s="401">
        <f t="shared" si="23"/>
        <v>0</v>
      </c>
      <c r="L71" s="402">
        <v>1</v>
      </c>
      <c r="M71" s="401">
        <f t="shared" si="24"/>
        <v>0</v>
      </c>
      <c r="N71" s="404">
        <f t="shared" si="25"/>
        <v>0</v>
      </c>
      <c r="O71" s="402">
        <v>1</v>
      </c>
      <c r="P71" s="401">
        <f t="shared" si="26"/>
        <v>0</v>
      </c>
      <c r="Q71" s="401">
        <f t="shared" si="27"/>
        <v>0</v>
      </c>
      <c r="R71" s="403">
        <f t="shared" si="28"/>
        <v>0</v>
      </c>
    </row>
    <row r="72" spans="2:18" s="374" customFormat="1" ht="15" customHeight="1" x14ac:dyDescent="0.2">
      <c r="B72" s="396"/>
      <c r="C72" s="397" t="s">
        <v>297</v>
      </c>
      <c r="D72" s="405" t="s">
        <v>297</v>
      </c>
      <c r="E72" s="398"/>
      <c r="F72" s="398"/>
      <c r="G72" s="399"/>
      <c r="H72" s="399"/>
      <c r="I72" s="400"/>
      <c r="J72" s="427"/>
      <c r="K72" s="401">
        <f t="shared" si="23"/>
        <v>0</v>
      </c>
      <c r="L72" s="402">
        <v>1</v>
      </c>
      <c r="M72" s="401">
        <f t="shared" si="24"/>
        <v>0</v>
      </c>
      <c r="N72" s="401">
        <f t="shared" si="25"/>
        <v>0</v>
      </c>
      <c r="O72" s="402">
        <v>1</v>
      </c>
      <c r="P72" s="401">
        <f t="shared" si="26"/>
        <v>0</v>
      </c>
      <c r="Q72" s="401">
        <f t="shared" si="27"/>
        <v>0</v>
      </c>
      <c r="R72" s="403">
        <f t="shared" si="28"/>
        <v>0</v>
      </c>
    </row>
    <row r="73" spans="2:18" s="374" customFormat="1" ht="15" customHeight="1" x14ac:dyDescent="0.2">
      <c r="B73" s="396"/>
      <c r="C73" s="397" t="s">
        <v>297</v>
      </c>
      <c r="D73" s="405" t="s">
        <v>297</v>
      </c>
      <c r="E73" s="398"/>
      <c r="F73" s="398"/>
      <c r="G73" s="399"/>
      <c r="H73" s="399"/>
      <c r="I73" s="400"/>
      <c r="J73" s="427"/>
      <c r="K73" s="401">
        <f t="shared" si="23"/>
        <v>0</v>
      </c>
      <c r="L73" s="402">
        <v>1</v>
      </c>
      <c r="M73" s="401">
        <f t="shared" si="24"/>
        <v>0</v>
      </c>
      <c r="N73" s="401">
        <f t="shared" si="25"/>
        <v>0</v>
      </c>
      <c r="O73" s="402">
        <v>1</v>
      </c>
      <c r="P73" s="401">
        <f t="shared" si="26"/>
        <v>0</v>
      </c>
      <c r="Q73" s="401">
        <f t="shared" si="27"/>
        <v>0</v>
      </c>
      <c r="R73" s="403">
        <f t="shared" si="28"/>
        <v>0</v>
      </c>
    </row>
    <row r="74" spans="2:18" s="374" customFormat="1" ht="15" customHeight="1" x14ac:dyDescent="0.2">
      <c r="B74" s="396"/>
      <c r="C74" s="397" t="s">
        <v>297</v>
      </c>
      <c r="D74" s="405" t="s">
        <v>297</v>
      </c>
      <c r="E74" s="398"/>
      <c r="F74" s="398"/>
      <c r="G74" s="399"/>
      <c r="H74" s="399"/>
      <c r="I74" s="400"/>
      <c r="J74" s="427"/>
      <c r="K74" s="401">
        <f t="shared" si="23"/>
        <v>0</v>
      </c>
      <c r="L74" s="402">
        <v>1</v>
      </c>
      <c r="M74" s="401">
        <f t="shared" si="24"/>
        <v>0</v>
      </c>
      <c r="N74" s="401">
        <f t="shared" si="25"/>
        <v>0</v>
      </c>
      <c r="O74" s="402">
        <v>1</v>
      </c>
      <c r="P74" s="401">
        <f t="shared" si="26"/>
        <v>0</v>
      </c>
      <c r="Q74" s="401">
        <f t="shared" si="27"/>
        <v>0</v>
      </c>
      <c r="R74" s="403">
        <f t="shared" si="28"/>
        <v>0</v>
      </c>
    </row>
    <row r="75" spans="2:18" s="374" customFormat="1" ht="15" customHeight="1" x14ac:dyDescent="0.2">
      <c r="B75" s="396"/>
      <c r="C75" s="397" t="s">
        <v>297</v>
      </c>
      <c r="D75" s="405" t="s">
        <v>297</v>
      </c>
      <c r="E75" s="398"/>
      <c r="F75" s="398"/>
      <c r="G75" s="399"/>
      <c r="H75" s="399"/>
      <c r="I75" s="400"/>
      <c r="J75" s="427"/>
      <c r="K75" s="401">
        <f t="shared" si="23"/>
        <v>0</v>
      </c>
      <c r="L75" s="402">
        <v>1</v>
      </c>
      <c r="M75" s="401">
        <f t="shared" si="24"/>
        <v>0</v>
      </c>
      <c r="N75" s="401">
        <f t="shared" si="25"/>
        <v>0</v>
      </c>
      <c r="O75" s="402">
        <v>1</v>
      </c>
      <c r="P75" s="401">
        <f t="shared" si="26"/>
        <v>0</v>
      </c>
      <c r="Q75" s="401">
        <f t="shared" si="27"/>
        <v>0</v>
      </c>
      <c r="R75" s="403">
        <f t="shared" si="28"/>
        <v>0</v>
      </c>
    </row>
    <row r="76" spans="2:18" s="374" customFormat="1" ht="15" customHeight="1" x14ac:dyDescent="0.2">
      <c r="B76" s="396"/>
      <c r="C76" s="397" t="s">
        <v>297</v>
      </c>
      <c r="D76" s="405" t="s">
        <v>297</v>
      </c>
      <c r="E76" s="398"/>
      <c r="F76" s="398"/>
      <c r="G76" s="399"/>
      <c r="H76" s="399"/>
      <c r="I76" s="400"/>
      <c r="J76" s="427"/>
      <c r="K76" s="401">
        <f t="shared" si="23"/>
        <v>0</v>
      </c>
      <c r="L76" s="402">
        <v>1</v>
      </c>
      <c r="M76" s="401">
        <f t="shared" si="24"/>
        <v>0</v>
      </c>
      <c r="N76" s="401">
        <f t="shared" si="25"/>
        <v>0</v>
      </c>
      <c r="O76" s="402">
        <v>1</v>
      </c>
      <c r="P76" s="401">
        <f t="shared" si="26"/>
        <v>0</v>
      </c>
      <c r="Q76" s="401">
        <f t="shared" si="27"/>
        <v>0</v>
      </c>
      <c r="R76" s="403">
        <f t="shared" si="28"/>
        <v>0</v>
      </c>
    </row>
    <row r="77" spans="2:18" s="374" customFormat="1" ht="15" customHeight="1" x14ac:dyDescent="0.2">
      <c r="B77" s="396"/>
      <c r="C77" s="397" t="s">
        <v>297</v>
      </c>
      <c r="D77" s="405" t="s">
        <v>297</v>
      </c>
      <c r="E77" s="398"/>
      <c r="F77" s="398"/>
      <c r="G77" s="399"/>
      <c r="H77" s="399"/>
      <c r="I77" s="400"/>
      <c r="J77" s="427"/>
      <c r="K77" s="401">
        <f t="shared" si="23"/>
        <v>0</v>
      </c>
      <c r="L77" s="402">
        <v>1</v>
      </c>
      <c r="M77" s="401">
        <f t="shared" si="24"/>
        <v>0</v>
      </c>
      <c r="N77" s="401">
        <f t="shared" si="25"/>
        <v>0</v>
      </c>
      <c r="O77" s="402">
        <v>1</v>
      </c>
      <c r="P77" s="401">
        <f t="shared" si="26"/>
        <v>0</v>
      </c>
      <c r="Q77" s="401">
        <f t="shared" si="27"/>
        <v>0</v>
      </c>
      <c r="R77" s="403">
        <f t="shared" si="28"/>
        <v>0</v>
      </c>
    </row>
    <row r="78" spans="2:18" s="374" customFormat="1" ht="15" customHeight="1" x14ac:dyDescent="0.2">
      <c r="B78" s="396"/>
      <c r="C78" s="397" t="s">
        <v>297</v>
      </c>
      <c r="D78" s="405" t="s">
        <v>297</v>
      </c>
      <c r="E78" s="398"/>
      <c r="F78" s="398"/>
      <c r="G78" s="399"/>
      <c r="H78" s="399"/>
      <c r="I78" s="400"/>
      <c r="J78" s="427"/>
      <c r="K78" s="401">
        <f t="shared" si="23"/>
        <v>0</v>
      </c>
      <c r="L78" s="402">
        <v>1</v>
      </c>
      <c r="M78" s="401">
        <f t="shared" si="24"/>
        <v>0</v>
      </c>
      <c r="N78" s="401">
        <f t="shared" si="25"/>
        <v>0</v>
      </c>
      <c r="O78" s="402">
        <v>1</v>
      </c>
      <c r="P78" s="401">
        <f t="shared" si="26"/>
        <v>0</v>
      </c>
      <c r="Q78" s="401">
        <f t="shared" si="27"/>
        <v>0</v>
      </c>
      <c r="R78" s="403">
        <f t="shared" si="28"/>
        <v>0</v>
      </c>
    </row>
    <row r="79" spans="2:18" s="374" customFormat="1" ht="15" customHeight="1" x14ac:dyDescent="0.2">
      <c r="B79" s="396"/>
      <c r="C79" s="397" t="s">
        <v>297</v>
      </c>
      <c r="D79" s="405" t="s">
        <v>297</v>
      </c>
      <c r="E79" s="398"/>
      <c r="F79" s="398"/>
      <c r="G79" s="399"/>
      <c r="H79" s="399"/>
      <c r="I79" s="400"/>
      <c r="J79" s="427"/>
      <c r="K79" s="401">
        <f t="shared" si="23"/>
        <v>0</v>
      </c>
      <c r="L79" s="402">
        <v>1</v>
      </c>
      <c r="M79" s="401">
        <f t="shared" si="24"/>
        <v>0</v>
      </c>
      <c r="N79" s="401">
        <f t="shared" si="25"/>
        <v>0</v>
      </c>
      <c r="O79" s="402">
        <v>1</v>
      </c>
      <c r="P79" s="401">
        <f t="shared" si="26"/>
        <v>0</v>
      </c>
      <c r="Q79" s="401">
        <f t="shared" si="27"/>
        <v>0</v>
      </c>
      <c r="R79" s="403">
        <f t="shared" si="28"/>
        <v>0</v>
      </c>
    </row>
    <row r="80" spans="2:18" s="374" customFormat="1" ht="15" customHeight="1" x14ac:dyDescent="0.2">
      <c r="B80" s="396"/>
      <c r="C80" s="397" t="s">
        <v>297</v>
      </c>
      <c r="D80" s="405" t="s">
        <v>297</v>
      </c>
      <c r="E80" s="398"/>
      <c r="F80" s="398"/>
      <c r="G80" s="399"/>
      <c r="H80" s="399"/>
      <c r="I80" s="400"/>
      <c r="J80" s="427"/>
      <c r="K80" s="401">
        <f t="shared" si="23"/>
        <v>0</v>
      </c>
      <c r="L80" s="402">
        <v>1</v>
      </c>
      <c r="M80" s="401">
        <f t="shared" si="24"/>
        <v>0</v>
      </c>
      <c r="N80" s="401">
        <f t="shared" si="25"/>
        <v>0</v>
      </c>
      <c r="O80" s="402">
        <v>1</v>
      </c>
      <c r="P80" s="401">
        <f t="shared" si="26"/>
        <v>0</v>
      </c>
      <c r="Q80" s="401">
        <f t="shared" si="27"/>
        <v>0</v>
      </c>
      <c r="R80" s="403">
        <f t="shared" si="28"/>
        <v>0</v>
      </c>
    </row>
    <row r="81" spans="2:18" s="374" customFormat="1" ht="15" customHeight="1" x14ac:dyDescent="0.2">
      <c r="B81" s="396"/>
      <c r="C81" s="397" t="s">
        <v>297</v>
      </c>
      <c r="D81" s="405" t="s">
        <v>297</v>
      </c>
      <c r="E81" s="398"/>
      <c r="F81" s="398"/>
      <c r="G81" s="399"/>
      <c r="H81" s="399"/>
      <c r="I81" s="400"/>
      <c r="J81" s="427"/>
      <c r="K81" s="401">
        <f t="shared" si="23"/>
        <v>0</v>
      </c>
      <c r="L81" s="402">
        <v>1</v>
      </c>
      <c r="M81" s="401">
        <f t="shared" si="24"/>
        <v>0</v>
      </c>
      <c r="N81" s="401">
        <f t="shared" si="25"/>
        <v>0</v>
      </c>
      <c r="O81" s="402">
        <v>1</v>
      </c>
      <c r="P81" s="401">
        <f t="shared" si="26"/>
        <v>0</v>
      </c>
      <c r="Q81" s="401">
        <f t="shared" si="27"/>
        <v>0</v>
      </c>
      <c r="R81" s="403">
        <f t="shared" si="28"/>
        <v>0</v>
      </c>
    </row>
    <row r="82" spans="2:18" s="374" customFormat="1" ht="15" customHeight="1" x14ac:dyDescent="0.2">
      <c r="B82" s="396"/>
      <c r="C82" s="397" t="s">
        <v>297</v>
      </c>
      <c r="D82" s="405" t="s">
        <v>297</v>
      </c>
      <c r="E82" s="398"/>
      <c r="F82" s="398"/>
      <c r="G82" s="399"/>
      <c r="H82" s="399"/>
      <c r="I82" s="400"/>
      <c r="J82" s="427"/>
      <c r="K82" s="401">
        <f t="shared" si="23"/>
        <v>0</v>
      </c>
      <c r="L82" s="402">
        <v>1</v>
      </c>
      <c r="M82" s="401">
        <f t="shared" ref="M82:M92" si="29">K82*L82</f>
        <v>0</v>
      </c>
      <c r="N82" s="401">
        <f t="shared" si="25"/>
        <v>0</v>
      </c>
      <c r="O82" s="402">
        <v>1</v>
      </c>
      <c r="P82" s="401">
        <f t="shared" ref="P82:P92" si="30">N82*O82</f>
        <v>0</v>
      </c>
      <c r="Q82" s="401">
        <f t="shared" ref="Q82:Q92" si="31">K82+N82</f>
        <v>0</v>
      </c>
      <c r="R82" s="403">
        <f t="shared" ref="R82:R92" si="32">M82+P82</f>
        <v>0</v>
      </c>
    </row>
    <row r="83" spans="2:18" s="374" customFormat="1" ht="15" customHeight="1" x14ac:dyDescent="0.2">
      <c r="B83" s="396"/>
      <c r="C83" s="397" t="s">
        <v>297</v>
      </c>
      <c r="D83" s="405" t="s">
        <v>297</v>
      </c>
      <c r="E83" s="398"/>
      <c r="F83" s="398"/>
      <c r="G83" s="399"/>
      <c r="H83" s="399"/>
      <c r="I83" s="400"/>
      <c r="J83" s="427"/>
      <c r="K83" s="401">
        <f t="shared" si="23"/>
        <v>0</v>
      </c>
      <c r="L83" s="402">
        <v>1</v>
      </c>
      <c r="M83" s="401">
        <f t="shared" si="29"/>
        <v>0</v>
      </c>
      <c r="N83" s="401">
        <f t="shared" si="25"/>
        <v>0</v>
      </c>
      <c r="O83" s="402">
        <v>1</v>
      </c>
      <c r="P83" s="401">
        <f t="shared" si="30"/>
        <v>0</v>
      </c>
      <c r="Q83" s="401">
        <f t="shared" si="31"/>
        <v>0</v>
      </c>
      <c r="R83" s="403">
        <f t="shared" si="32"/>
        <v>0</v>
      </c>
    </row>
    <row r="84" spans="2:18" s="374" customFormat="1" ht="15" customHeight="1" x14ac:dyDescent="0.2">
      <c r="B84" s="396"/>
      <c r="C84" s="397" t="s">
        <v>297</v>
      </c>
      <c r="D84" s="405" t="s">
        <v>297</v>
      </c>
      <c r="E84" s="398"/>
      <c r="F84" s="398"/>
      <c r="G84" s="399"/>
      <c r="H84" s="399"/>
      <c r="I84" s="400"/>
      <c r="J84" s="427"/>
      <c r="K84" s="401">
        <f t="shared" si="23"/>
        <v>0</v>
      </c>
      <c r="L84" s="402">
        <v>1</v>
      </c>
      <c r="M84" s="401">
        <f t="shared" si="29"/>
        <v>0</v>
      </c>
      <c r="N84" s="401">
        <f t="shared" si="25"/>
        <v>0</v>
      </c>
      <c r="O84" s="402">
        <v>1</v>
      </c>
      <c r="P84" s="401">
        <f t="shared" si="30"/>
        <v>0</v>
      </c>
      <c r="Q84" s="401">
        <f t="shared" si="31"/>
        <v>0</v>
      </c>
      <c r="R84" s="403">
        <f t="shared" si="32"/>
        <v>0</v>
      </c>
    </row>
    <row r="85" spans="2:18" s="374" customFormat="1" ht="15" customHeight="1" x14ac:dyDescent="0.2">
      <c r="B85" s="396"/>
      <c r="C85" s="397" t="s">
        <v>297</v>
      </c>
      <c r="D85" s="405" t="s">
        <v>297</v>
      </c>
      <c r="E85" s="398"/>
      <c r="F85" s="398"/>
      <c r="G85" s="399"/>
      <c r="H85" s="399"/>
      <c r="I85" s="400"/>
      <c r="J85" s="427"/>
      <c r="K85" s="401">
        <f t="shared" si="23"/>
        <v>0</v>
      </c>
      <c r="L85" s="402">
        <v>1</v>
      </c>
      <c r="M85" s="401">
        <f t="shared" si="29"/>
        <v>0</v>
      </c>
      <c r="N85" s="401">
        <f t="shared" si="25"/>
        <v>0</v>
      </c>
      <c r="O85" s="402">
        <v>1</v>
      </c>
      <c r="P85" s="401">
        <f t="shared" si="30"/>
        <v>0</v>
      </c>
      <c r="Q85" s="401">
        <f t="shared" si="31"/>
        <v>0</v>
      </c>
      <c r="R85" s="403">
        <f t="shared" si="32"/>
        <v>0</v>
      </c>
    </row>
    <row r="86" spans="2:18" s="374" customFormat="1" ht="15" customHeight="1" x14ac:dyDescent="0.2">
      <c r="B86" s="396"/>
      <c r="C86" s="397" t="s">
        <v>297</v>
      </c>
      <c r="D86" s="405" t="s">
        <v>297</v>
      </c>
      <c r="E86" s="398"/>
      <c r="F86" s="398"/>
      <c r="G86" s="399"/>
      <c r="H86" s="399"/>
      <c r="I86" s="400"/>
      <c r="J86" s="427"/>
      <c r="K86" s="401">
        <f t="shared" si="23"/>
        <v>0</v>
      </c>
      <c r="L86" s="402">
        <v>1</v>
      </c>
      <c r="M86" s="401">
        <f t="shared" si="29"/>
        <v>0</v>
      </c>
      <c r="N86" s="401">
        <f t="shared" si="25"/>
        <v>0</v>
      </c>
      <c r="O86" s="402">
        <v>1</v>
      </c>
      <c r="P86" s="401">
        <f t="shared" si="30"/>
        <v>0</v>
      </c>
      <c r="Q86" s="401">
        <f t="shared" si="31"/>
        <v>0</v>
      </c>
      <c r="R86" s="403">
        <f t="shared" si="32"/>
        <v>0</v>
      </c>
    </row>
    <row r="87" spans="2:18" s="374" customFormat="1" ht="15" customHeight="1" x14ac:dyDescent="0.2">
      <c r="B87" s="396"/>
      <c r="C87" s="397" t="s">
        <v>297</v>
      </c>
      <c r="D87" s="405" t="s">
        <v>297</v>
      </c>
      <c r="E87" s="398"/>
      <c r="F87" s="398"/>
      <c r="G87" s="399"/>
      <c r="H87" s="399"/>
      <c r="I87" s="400"/>
      <c r="J87" s="427"/>
      <c r="K87" s="401">
        <f t="shared" si="23"/>
        <v>0</v>
      </c>
      <c r="L87" s="402">
        <v>1</v>
      </c>
      <c r="M87" s="401">
        <f t="shared" si="29"/>
        <v>0</v>
      </c>
      <c r="N87" s="401">
        <f t="shared" si="25"/>
        <v>0</v>
      </c>
      <c r="O87" s="402">
        <v>1</v>
      </c>
      <c r="P87" s="401">
        <f t="shared" si="30"/>
        <v>0</v>
      </c>
      <c r="Q87" s="401">
        <f t="shared" si="31"/>
        <v>0</v>
      </c>
      <c r="R87" s="403">
        <f t="shared" si="32"/>
        <v>0</v>
      </c>
    </row>
    <row r="88" spans="2:18" s="374" customFormat="1" ht="15" customHeight="1" x14ac:dyDescent="0.2">
      <c r="B88" s="396"/>
      <c r="C88" s="397" t="s">
        <v>297</v>
      </c>
      <c r="D88" s="405" t="s">
        <v>297</v>
      </c>
      <c r="E88" s="398"/>
      <c r="F88" s="398"/>
      <c r="G88" s="399"/>
      <c r="H88" s="399"/>
      <c r="I88" s="400"/>
      <c r="J88" s="427"/>
      <c r="K88" s="401">
        <f t="shared" si="23"/>
        <v>0</v>
      </c>
      <c r="L88" s="402">
        <v>1</v>
      </c>
      <c r="M88" s="401">
        <f t="shared" si="29"/>
        <v>0</v>
      </c>
      <c r="N88" s="401">
        <f t="shared" si="25"/>
        <v>0</v>
      </c>
      <c r="O88" s="402">
        <v>1</v>
      </c>
      <c r="P88" s="401">
        <f t="shared" si="30"/>
        <v>0</v>
      </c>
      <c r="Q88" s="401">
        <f t="shared" si="31"/>
        <v>0</v>
      </c>
      <c r="R88" s="403">
        <f t="shared" si="32"/>
        <v>0</v>
      </c>
    </row>
    <row r="89" spans="2:18" s="374" customFormat="1" ht="15" customHeight="1" x14ac:dyDescent="0.2">
      <c r="B89" s="396"/>
      <c r="C89" s="397" t="s">
        <v>297</v>
      </c>
      <c r="D89" s="405" t="s">
        <v>297</v>
      </c>
      <c r="E89" s="398"/>
      <c r="F89" s="398"/>
      <c r="G89" s="399"/>
      <c r="H89" s="399"/>
      <c r="I89" s="400"/>
      <c r="J89" s="427"/>
      <c r="K89" s="401">
        <f t="shared" si="23"/>
        <v>0</v>
      </c>
      <c r="L89" s="402">
        <v>1</v>
      </c>
      <c r="M89" s="401">
        <f t="shared" si="29"/>
        <v>0</v>
      </c>
      <c r="N89" s="401">
        <f t="shared" si="25"/>
        <v>0</v>
      </c>
      <c r="O89" s="402">
        <v>1</v>
      </c>
      <c r="P89" s="401">
        <f t="shared" si="30"/>
        <v>0</v>
      </c>
      <c r="Q89" s="401">
        <f t="shared" si="31"/>
        <v>0</v>
      </c>
      <c r="R89" s="403">
        <f t="shared" si="32"/>
        <v>0</v>
      </c>
    </row>
    <row r="90" spans="2:18" s="374" customFormat="1" ht="15" customHeight="1" x14ac:dyDescent="0.2">
      <c r="B90" s="396"/>
      <c r="C90" s="397" t="s">
        <v>297</v>
      </c>
      <c r="D90" s="405" t="s">
        <v>297</v>
      </c>
      <c r="E90" s="398"/>
      <c r="F90" s="398"/>
      <c r="G90" s="399"/>
      <c r="H90" s="399"/>
      <c r="I90" s="400"/>
      <c r="J90" s="427"/>
      <c r="K90" s="401">
        <f t="shared" si="23"/>
        <v>0</v>
      </c>
      <c r="L90" s="402">
        <v>1</v>
      </c>
      <c r="M90" s="401">
        <f t="shared" si="29"/>
        <v>0</v>
      </c>
      <c r="N90" s="401">
        <f t="shared" si="25"/>
        <v>0</v>
      </c>
      <c r="O90" s="402">
        <v>1</v>
      </c>
      <c r="P90" s="401">
        <f t="shared" si="30"/>
        <v>0</v>
      </c>
      <c r="Q90" s="401">
        <f t="shared" si="31"/>
        <v>0</v>
      </c>
      <c r="R90" s="403">
        <f t="shared" si="32"/>
        <v>0</v>
      </c>
    </row>
    <row r="91" spans="2:18" s="374" customFormat="1" ht="15" customHeight="1" x14ac:dyDescent="0.2">
      <c r="B91" s="396"/>
      <c r="C91" s="397" t="s">
        <v>297</v>
      </c>
      <c r="D91" s="405" t="s">
        <v>297</v>
      </c>
      <c r="E91" s="398"/>
      <c r="F91" s="398"/>
      <c r="G91" s="399"/>
      <c r="H91" s="399"/>
      <c r="I91" s="400"/>
      <c r="J91" s="427"/>
      <c r="K91" s="401">
        <f t="shared" si="23"/>
        <v>0</v>
      </c>
      <c r="L91" s="402">
        <v>1</v>
      </c>
      <c r="M91" s="401">
        <f t="shared" si="29"/>
        <v>0</v>
      </c>
      <c r="N91" s="401">
        <f t="shared" si="25"/>
        <v>0</v>
      </c>
      <c r="O91" s="402">
        <v>1</v>
      </c>
      <c r="P91" s="401">
        <f t="shared" si="30"/>
        <v>0</v>
      </c>
      <c r="Q91" s="401">
        <f t="shared" si="31"/>
        <v>0</v>
      </c>
      <c r="R91" s="403">
        <f t="shared" si="32"/>
        <v>0</v>
      </c>
    </row>
    <row r="92" spans="2:18" s="374" customFormat="1" ht="15" customHeight="1" x14ac:dyDescent="0.2">
      <c r="B92" s="396"/>
      <c r="C92" s="397" t="s">
        <v>297</v>
      </c>
      <c r="D92" s="405" t="s">
        <v>297</v>
      </c>
      <c r="E92" s="398"/>
      <c r="F92" s="398"/>
      <c r="G92" s="399"/>
      <c r="H92" s="399"/>
      <c r="I92" s="400"/>
      <c r="J92" s="427"/>
      <c r="K92" s="401">
        <f t="shared" si="23"/>
        <v>0</v>
      </c>
      <c r="L92" s="402">
        <v>1</v>
      </c>
      <c r="M92" s="401">
        <f t="shared" si="29"/>
        <v>0</v>
      </c>
      <c r="N92" s="401">
        <f t="shared" si="25"/>
        <v>0</v>
      </c>
      <c r="O92" s="402">
        <v>1</v>
      </c>
      <c r="P92" s="401">
        <f t="shared" si="30"/>
        <v>0</v>
      </c>
      <c r="Q92" s="401">
        <f t="shared" si="31"/>
        <v>0</v>
      </c>
      <c r="R92" s="403">
        <f t="shared" si="32"/>
        <v>0</v>
      </c>
    </row>
    <row r="93" spans="2:18" s="374" customFormat="1" ht="15" customHeight="1" x14ac:dyDescent="0.2">
      <c r="B93" s="396"/>
      <c r="C93" s="397" t="s">
        <v>297</v>
      </c>
      <c r="D93" s="405" t="s">
        <v>297</v>
      </c>
      <c r="E93" s="398"/>
      <c r="F93" s="398"/>
      <c r="G93" s="399"/>
      <c r="H93" s="399"/>
      <c r="I93" s="400"/>
      <c r="J93" s="427"/>
      <c r="K93" s="401">
        <f t="shared" si="23"/>
        <v>0</v>
      </c>
      <c r="L93" s="402">
        <v>1</v>
      </c>
      <c r="M93" s="401">
        <f t="shared" ref="M93:M115" si="33">K93*L93</f>
        <v>0</v>
      </c>
      <c r="N93" s="401">
        <f t="shared" si="25"/>
        <v>0</v>
      </c>
      <c r="O93" s="402">
        <v>1</v>
      </c>
      <c r="P93" s="401">
        <f t="shared" ref="P93:P115" si="34">N93*O93</f>
        <v>0</v>
      </c>
      <c r="Q93" s="401">
        <f t="shared" ref="Q93:Q115" si="35">K93+N93</f>
        <v>0</v>
      </c>
      <c r="R93" s="403">
        <f t="shared" ref="R93:R115" si="36">M93+P93</f>
        <v>0</v>
      </c>
    </row>
    <row r="94" spans="2:18" s="374" customFormat="1" ht="15" customHeight="1" x14ac:dyDescent="0.2">
      <c r="B94" s="396"/>
      <c r="C94" s="397" t="s">
        <v>297</v>
      </c>
      <c r="D94" s="405" t="s">
        <v>297</v>
      </c>
      <c r="E94" s="398"/>
      <c r="F94" s="398"/>
      <c r="G94" s="399"/>
      <c r="H94" s="399"/>
      <c r="I94" s="400"/>
      <c r="J94" s="427"/>
      <c r="K94" s="401">
        <f t="shared" si="23"/>
        <v>0</v>
      </c>
      <c r="L94" s="402">
        <v>1</v>
      </c>
      <c r="M94" s="401">
        <f t="shared" si="33"/>
        <v>0</v>
      </c>
      <c r="N94" s="401">
        <f t="shared" si="25"/>
        <v>0</v>
      </c>
      <c r="O94" s="402">
        <v>1</v>
      </c>
      <c r="P94" s="401">
        <f t="shared" si="34"/>
        <v>0</v>
      </c>
      <c r="Q94" s="401">
        <f t="shared" si="35"/>
        <v>0</v>
      </c>
      <c r="R94" s="403">
        <f t="shared" si="36"/>
        <v>0</v>
      </c>
    </row>
    <row r="95" spans="2:18" s="374" customFormat="1" ht="15" customHeight="1" x14ac:dyDescent="0.2">
      <c r="B95" s="396"/>
      <c r="C95" s="397" t="s">
        <v>297</v>
      </c>
      <c r="D95" s="405" t="s">
        <v>297</v>
      </c>
      <c r="E95" s="398"/>
      <c r="F95" s="398"/>
      <c r="G95" s="399"/>
      <c r="H95" s="399"/>
      <c r="I95" s="400"/>
      <c r="J95" s="427"/>
      <c r="K95" s="401">
        <f t="shared" si="23"/>
        <v>0</v>
      </c>
      <c r="L95" s="402">
        <v>1</v>
      </c>
      <c r="M95" s="401">
        <f t="shared" si="33"/>
        <v>0</v>
      </c>
      <c r="N95" s="401">
        <f t="shared" si="25"/>
        <v>0</v>
      </c>
      <c r="O95" s="402">
        <v>1</v>
      </c>
      <c r="P95" s="401">
        <f t="shared" si="34"/>
        <v>0</v>
      </c>
      <c r="Q95" s="401">
        <f t="shared" si="35"/>
        <v>0</v>
      </c>
      <c r="R95" s="403">
        <f t="shared" si="36"/>
        <v>0</v>
      </c>
    </row>
    <row r="96" spans="2:18" s="374" customFormat="1" ht="15" customHeight="1" x14ac:dyDescent="0.2">
      <c r="B96" s="396"/>
      <c r="C96" s="397" t="s">
        <v>297</v>
      </c>
      <c r="D96" s="405" t="s">
        <v>297</v>
      </c>
      <c r="E96" s="398"/>
      <c r="F96" s="398"/>
      <c r="G96" s="399"/>
      <c r="H96" s="399"/>
      <c r="I96" s="400"/>
      <c r="J96" s="427"/>
      <c r="K96" s="401">
        <f t="shared" si="23"/>
        <v>0</v>
      </c>
      <c r="L96" s="402">
        <v>1</v>
      </c>
      <c r="M96" s="401">
        <f t="shared" si="33"/>
        <v>0</v>
      </c>
      <c r="N96" s="401">
        <f t="shared" si="25"/>
        <v>0</v>
      </c>
      <c r="O96" s="402">
        <v>1</v>
      </c>
      <c r="P96" s="401">
        <f t="shared" si="34"/>
        <v>0</v>
      </c>
      <c r="Q96" s="401">
        <f t="shared" si="35"/>
        <v>0</v>
      </c>
      <c r="R96" s="403">
        <f t="shared" si="36"/>
        <v>0</v>
      </c>
    </row>
    <row r="97" spans="2:18" s="374" customFormat="1" ht="15" customHeight="1" x14ac:dyDescent="0.2">
      <c r="B97" s="396"/>
      <c r="C97" s="397" t="s">
        <v>297</v>
      </c>
      <c r="D97" s="405" t="s">
        <v>297</v>
      </c>
      <c r="E97" s="398"/>
      <c r="F97" s="398"/>
      <c r="G97" s="399"/>
      <c r="H97" s="399"/>
      <c r="I97" s="400"/>
      <c r="J97" s="427"/>
      <c r="K97" s="401">
        <f t="shared" si="23"/>
        <v>0</v>
      </c>
      <c r="L97" s="402">
        <v>1</v>
      </c>
      <c r="M97" s="401">
        <f t="shared" si="33"/>
        <v>0</v>
      </c>
      <c r="N97" s="401">
        <f t="shared" si="25"/>
        <v>0</v>
      </c>
      <c r="O97" s="402">
        <v>1</v>
      </c>
      <c r="P97" s="401">
        <f t="shared" si="34"/>
        <v>0</v>
      </c>
      <c r="Q97" s="401">
        <f t="shared" si="35"/>
        <v>0</v>
      </c>
      <c r="R97" s="403">
        <f t="shared" si="36"/>
        <v>0</v>
      </c>
    </row>
    <row r="98" spans="2:18" s="374" customFormat="1" ht="15" customHeight="1" x14ac:dyDescent="0.2">
      <c r="B98" s="396"/>
      <c r="C98" s="397" t="s">
        <v>297</v>
      </c>
      <c r="D98" s="405" t="s">
        <v>297</v>
      </c>
      <c r="E98" s="398"/>
      <c r="F98" s="398"/>
      <c r="G98" s="399"/>
      <c r="H98" s="399"/>
      <c r="I98" s="400"/>
      <c r="J98" s="427"/>
      <c r="K98" s="401">
        <f t="shared" si="23"/>
        <v>0</v>
      </c>
      <c r="L98" s="402">
        <v>1</v>
      </c>
      <c r="M98" s="401">
        <f t="shared" si="33"/>
        <v>0</v>
      </c>
      <c r="N98" s="401">
        <f t="shared" si="25"/>
        <v>0</v>
      </c>
      <c r="O98" s="402">
        <v>1</v>
      </c>
      <c r="P98" s="401">
        <f t="shared" si="34"/>
        <v>0</v>
      </c>
      <c r="Q98" s="401">
        <f t="shared" si="35"/>
        <v>0</v>
      </c>
      <c r="R98" s="403">
        <f t="shared" si="36"/>
        <v>0</v>
      </c>
    </row>
    <row r="99" spans="2:18" s="374" customFormat="1" ht="15" customHeight="1" x14ac:dyDescent="0.2">
      <c r="B99" s="396"/>
      <c r="C99" s="397" t="s">
        <v>297</v>
      </c>
      <c r="D99" s="405" t="s">
        <v>297</v>
      </c>
      <c r="E99" s="398"/>
      <c r="F99" s="398"/>
      <c r="G99" s="399"/>
      <c r="H99" s="399"/>
      <c r="I99" s="400"/>
      <c r="J99" s="427"/>
      <c r="K99" s="401">
        <f t="shared" si="23"/>
        <v>0</v>
      </c>
      <c r="L99" s="402">
        <v>1</v>
      </c>
      <c r="M99" s="401">
        <f t="shared" si="33"/>
        <v>0</v>
      </c>
      <c r="N99" s="401">
        <f t="shared" si="25"/>
        <v>0</v>
      </c>
      <c r="O99" s="402">
        <v>1</v>
      </c>
      <c r="P99" s="401">
        <f t="shared" si="34"/>
        <v>0</v>
      </c>
      <c r="Q99" s="401">
        <f t="shared" si="35"/>
        <v>0</v>
      </c>
      <c r="R99" s="403">
        <f t="shared" si="36"/>
        <v>0</v>
      </c>
    </row>
    <row r="100" spans="2:18" s="374" customFormat="1" ht="15" customHeight="1" x14ac:dyDescent="0.2">
      <c r="B100" s="396"/>
      <c r="C100" s="397" t="s">
        <v>297</v>
      </c>
      <c r="D100" s="405" t="s">
        <v>297</v>
      </c>
      <c r="E100" s="398"/>
      <c r="F100" s="398"/>
      <c r="G100" s="399"/>
      <c r="H100" s="399"/>
      <c r="I100" s="400"/>
      <c r="J100" s="427"/>
      <c r="K100" s="401">
        <f t="shared" si="23"/>
        <v>0</v>
      </c>
      <c r="L100" s="402">
        <v>1</v>
      </c>
      <c r="M100" s="401">
        <f t="shared" si="33"/>
        <v>0</v>
      </c>
      <c r="N100" s="401">
        <f t="shared" si="25"/>
        <v>0</v>
      </c>
      <c r="O100" s="402">
        <v>1</v>
      </c>
      <c r="P100" s="401">
        <f t="shared" si="34"/>
        <v>0</v>
      </c>
      <c r="Q100" s="401">
        <f t="shared" si="35"/>
        <v>0</v>
      </c>
      <c r="R100" s="403">
        <f t="shared" si="36"/>
        <v>0</v>
      </c>
    </row>
    <row r="101" spans="2:18" s="374" customFormat="1" ht="15" customHeight="1" x14ac:dyDescent="0.2">
      <c r="B101" s="396"/>
      <c r="C101" s="397" t="s">
        <v>297</v>
      </c>
      <c r="D101" s="405" t="s">
        <v>297</v>
      </c>
      <c r="E101" s="398"/>
      <c r="F101" s="398"/>
      <c r="G101" s="399"/>
      <c r="H101" s="399"/>
      <c r="I101" s="400"/>
      <c r="J101" s="427"/>
      <c r="K101" s="401">
        <f t="shared" si="23"/>
        <v>0</v>
      </c>
      <c r="L101" s="402">
        <v>1</v>
      </c>
      <c r="M101" s="401">
        <f t="shared" si="33"/>
        <v>0</v>
      </c>
      <c r="N101" s="401">
        <f t="shared" si="25"/>
        <v>0</v>
      </c>
      <c r="O101" s="402">
        <v>1</v>
      </c>
      <c r="P101" s="401">
        <f t="shared" si="34"/>
        <v>0</v>
      </c>
      <c r="Q101" s="401">
        <f t="shared" si="35"/>
        <v>0</v>
      </c>
      <c r="R101" s="403">
        <f t="shared" si="36"/>
        <v>0</v>
      </c>
    </row>
    <row r="102" spans="2:18" s="374" customFormat="1" ht="15" customHeight="1" x14ac:dyDescent="0.2">
      <c r="B102" s="396"/>
      <c r="C102" s="397" t="s">
        <v>297</v>
      </c>
      <c r="D102" s="405" t="s">
        <v>297</v>
      </c>
      <c r="E102" s="398"/>
      <c r="F102" s="398"/>
      <c r="G102" s="399"/>
      <c r="H102" s="399"/>
      <c r="I102" s="400"/>
      <c r="J102" s="427"/>
      <c r="K102" s="401">
        <f t="shared" si="23"/>
        <v>0</v>
      </c>
      <c r="L102" s="402">
        <v>1</v>
      </c>
      <c r="M102" s="401">
        <f t="shared" si="33"/>
        <v>0</v>
      </c>
      <c r="N102" s="401">
        <f t="shared" si="25"/>
        <v>0</v>
      </c>
      <c r="O102" s="402">
        <v>1</v>
      </c>
      <c r="P102" s="401">
        <f t="shared" si="34"/>
        <v>0</v>
      </c>
      <c r="Q102" s="401">
        <f t="shared" si="35"/>
        <v>0</v>
      </c>
      <c r="R102" s="403">
        <f t="shared" si="36"/>
        <v>0</v>
      </c>
    </row>
    <row r="103" spans="2:18" s="374" customFormat="1" ht="15" customHeight="1" x14ac:dyDescent="0.2">
      <c r="B103" s="396"/>
      <c r="C103" s="397" t="s">
        <v>297</v>
      </c>
      <c r="D103" s="405" t="s">
        <v>297</v>
      </c>
      <c r="E103" s="398"/>
      <c r="F103" s="398"/>
      <c r="G103" s="399"/>
      <c r="H103" s="399"/>
      <c r="I103" s="400"/>
      <c r="J103" s="427"/>
      <c r="K103" s="401">
        <f t="shared" si="23"/>
        <v>0</v>
      </c>
      <c r="L103" s="402">
        <v>1</v>
      </c>
      <c r="M103" s="401">
        <f t="shared" si="33"/>
        <v>0</v>
      </c>
      <c r="N103" s="401">
        <f t="shared" si="25"/>
        <v>0</v>
      </c>
      <c r="O103" s="402">
        <v>1</v>
      </c>
      <c r="P103" s="401">
        <f t="shared" si="34"/>
        <v>0</v>
      </c>
      <c r="Q103" s="401">
        <f t="shared" si="35"/>
        <v>0</v>
      </c>
      <c r="R103" s="403">
        <f t="shared" si="36"/>
        <v>0</v>
      </c>
    </row>
    <row r="104" spans="2:18" s="374" customFormat="1" ht="15" customHeight="1" x14ac:dyDescent="0.2">
      <c r="B104" s="396"/>
      <c r="C104" s="397" t="s">
        <v>297</v>
      </c>
      <c r="D104" s="405" t="s">
        <v>297</v>
      </c>
      <c r="E104" s="398"/>
      <c r="F104" s="398"/>
      <c r="G104" s="399"/>
      <c r="H104" s="399"/>
      <c r="I104" s="400"/>
      <c r="J104" s="427"/>
      <c r="K104" s="401">
        <f t="shared" si="23"/>
        <v>0</v>
      </c>
      <c r="L104" s="402">
        <v>1</v>
      </c>
      <c r="M104" s="401">
        <f t="shared" si="33"/>
        <v>0</v>
      </c>
      <c r="N104" s="401">
        <f t="shared" si="25"/>
        <v>0</v>
      </c>
      <c r="O104" s="402">
        <v>1</v>
      </c>
      <c r="P104" s="401">
        <f t="shared" si="34"/>
        <v>0</v>
      </c>
      <c r="Q104" s="401">
        <f t="shared" si="35"/>
        <v>0</v>
      </c>
      <c r="R104" s="403">
        <f t="shared" si="36"/>
        <v>0</v>
      </c>
    </row>
    <row r="105" spans="2:18" s="374" customFormat="1" ht="15" customHeight="1" x14ac:dyDescent="0.2">
      <c r="B105" s="396"/>
      <c r="C105" s="397" t="s">
        <v>297</v>
      </c>
      <c r="D105" s="405" t="s">
        <v>297</v>
      </c>
      <c r="E105" s="398"/>
      <c r="F105" s="398"/>
      <c r="G105" s="399"/>
      <c r="H105" s="399"/>
      <c r="I105" s="400"/>
      <c r="J105" s="427"/>
      <c r="K105" s="401">
        <f t="shared" si="23"/>
        <v>0</v>
      </c>
      <c r="L105" s="402">
        <v>1</v>
      </c>
      <c r="M105" s="401">
        <f t="shared" si="33"/>
        <v>0</v>
      </c>
      <c r="N105" s="401">
        <f t="shared" si="25"/>
        <v>0</v>
      </c>
      <c r="O105" s="402">
        <v>1</v>
      </c>
      <c r="P105" s="401">
        <f t="shared" si="34"/>
        <v>0</v>
      </c>
      <c r="Q105" s="401">
        <f t="shared" si="35"/>
        <v>0</v>
      </c>
      <c r="R105" s="403">
        <f t="shared" si="36"/>
        <v>0</v>
      </c>
    </row>
    <row r="106" spans="2:18" s="374" customFormat="1" ht="15" customHeight="1" x14ac:dyDescent="0.2">
      <c r="B106" s="396"/>
      <c r="C106" s="397" t="s">
        <v>297</v>
      </c>
      <c r="D106" s="405" t="s">
        <v>297</v>
      </c>
      <c r="E106" s="398"/>
      <c r="F106" s="398"/>
      <c r="G106" s="399"/>
      <c r="H106" s="399"/>
      <c r="I106" s="400"/>
      <c r="J106" s="427"/>
      <c r="K106" s="401">
        <f t="shared" si="23"/>
        <v>0</v>
      </c>
      <c r="L106" s="402">
        <v>1</v>
      </c>
      <c r="M106" s="401">
        <f t="shared" si="33"/>
        <v>0</v>
      </c>
      <c r="N106" s="401">
        <f t="shared" si="25"/>
        <v>0</v>
      </c>
      <c r="O106" s="402">
        <v>1</v>
      </c>
      <c r="P106" s="401">
        <f t="shared" si="34"/>
        <v>0</v>
      </c>
      <c r="Q106" s="401">
        <f t="shared" si="35"/>
        <v>0</v>
      </c>
      <c r="R106" s="403">
        <f t="shared" si="36"/>
        <v>0</v>
      </c>
    </row>
    <row r="107" spans="2:18" s="374" customFormat="1" ht="15" customHeight="1" x14ac:dyDescent="0.2">
      <c r="B107" s="396"/>
      <c r="C107" s="397" t="s">
        <v>297</v>
      </c>
      <c r="D107" s="405" t="s">
        <v>297</v>
      </c>
      <c r="E107" s="398"/>
      <c r="F107" s="398"/>
      <c r="G107" s="399"/>
      <c r="H107" s="399"/>
      <c r="I107" s="400"/>
      <c r="J107" s="427"/>
      <c r="K107" s="401">
        <f t="shared" si="23"/>
        <v>0</v>
      </c>
      <c r="L107" s="402">
        <v>1</v>
      </c>
      <c r="M107" s="401">
        <f t="shared" si="33"/>
        <v>0</v>
      </c>
      <c r="N107" s="401">
        <f t="shared" si="25"/>
        <v>0</v>
      </c>
      <c r="O107" s="402">
        <v>1</v>
      </c>
      <c r="P107" s="401">
        <f t="shared" si="34"/>
        <v>0</v>
      </c>
      <c r="Q107" s="401">
        <f t="shared" si="35"/>
        <v>0</v>
      </c>
      <c r="R107" s="403">
        <f t="shared" si="36"/>
        <v>0</v>
      </c>
    </row>
    <row r="108" spans="2:18" s="374" customFormat="1" ht="15" customHeight="1" x14ac:dyDescent="0.2">
      <c r="B108" s="396"/>
      <c r="C108" s="397" t="s">
        <v>297</v>
      </c>
      <c r="D108" s="405" t="s">
        <v>297</v>
      </c>
      <c r="E108" s="398"/>
      <c r="F108" s="398"/>
      <c r="G108" s="399"/>
      <c r="H108" s="399"/>
      <c r="I108" s="400"/>
      <c r="J108" s="427"/>
      <c r="K108" s="401">
        <f t="shared" si="23"/>
        <v>0</v>
      </c>
      <c r="L108" s="402">
        <v>1</v>
      </c>
      <c r="M108" s="401">
        <f t="shared" si="33"/>
        <v>0</v>
      </c>
      <c r="N108" s="401">
        <f t="shared" si="25"/>
        <v>0</v>
      </c>
      <c r="O108" s="402">
        <v>1</v>
      </c>
      <c r="P108" s="401">
        <f t="shared" si="34"/>
        <v>0</v>
      </c>
      <c r="Q108" s="401">
        <f t="shared" si="35"/>
        <v>0</v>
      </c>
      <c r="R108" s="403">
        <f t="shared" si="36"/>
        <v>0</v>
      </c>
    </row>
    <row r="109" spans="2:18" s="374" customFormat="1" ht="15" customHeight="1" x14ac:dyDescent="0.2">
      <c r="B109" s="396"/>
      <c r="C109" s="397" t="s">
        <v>297</v>
      </c>
      <c r="D109" s="405" t="s">
        <v>297</v>
      </c>
      <c r="E109" s="398"/>
      <c r="F109" s="398"/>
      <c r="G109" s="399"/>
      <c r="H109" s="399"/>
      <c r="I109" s="400"/>
      <c r="J109" s="427"/>
      <c r="K109" s="401">
        <f t="shared" si="23"/>
        <v>0</v>
      </c>
      <c r="L109" s="402">
        <v>1</v>
      </c>
      <c r="M109" s="401">
        <f t="shared" si="33"/>
        <v>0</v>
      </c>
      <c r="N109" s="401">
        <f t="shared" si="25"/>
        <v>0</v>
      </c>
      <c r="O109" s="402">
        <v>1</v>
      </c>
      <c r="P109" s="401">
        <f t="shared" si="34"/>
        <v>0</v>
      </c>
      <c r="Q109" s="401">
        <f t="shared" si="35"/>
        <v>0</v>
      </c>
      <c r="R109" s="403">
        <f t="shared" si="36"/>
        <v>0</v>
      </c>
    </row>
    <row r="110" spans="2:18" s="374" customFormat="1" ht="15" customHeight="1" x14ac:dyDescent="0.2">
      <c r="B110" s="396"/>
      <c r="C110" s="397" t="s">
        <v>297</v>
      </c>
      <c r="D110" s="405" t="s">
        <v>297</v>
      </c>
      <c r="E110" s="398"/>
      <c r="F110" s="398"/>
      <c r="G110" s="399"/>
      <c r="H110" s="399"/>
      <c r="I110" s="400"/>
      <c r="J110" s="427"/>
      <c r="K110" s="401">
        <f t="shared" si="23"/>
        <v>0</v>
      </c>
      <c r="L110" s="402">
        <v>1</v>
      </c>
      <c r="M110" s="401">
        <f t="shared" si="33"/>
        <v>0</v>
      </c>
      <c r="N110" s="401">
        <f t="shared" si="25"/>
        <v>0</v>
      </c>
      <c r="O110" s="402">
        <v>1</v>
      </c>
      <c r="P110" s="401">
        <f t="shared" si="34"/>
        <v>0</v>
      </c>
      <c r="Q110" s="401">
        <f t="shared" si="35"/>
        <v>0</v>
      </c>
      <c r="R110" s="403">
        <f t="shared" si="36"/>
        <v>0</v>
      </c>
    </row>
    <row r="111" spans="2:18" s="374" customFormat="1" ht="15" customHeight="1" x14ac:dyDescent="0.2">
      <c r="B111" s="396"/>
      <c r="C111" s="397" t="s">
        <v>297</v>
      </c>
      <c r="D111" s="405" t="s">
        <v>297</v>
      </c>
      <c r="E111" s="398"/>
      <c r="F111" s="398"/>
      <c r="G111" s="399"/>
      <c r="H111" s="399"/>
      <c r="I111" s="400"/>
      <c r="J111" s="427"/>
      <c r="K111" s="401">
        <f t="shared" si="23"/>
        <v>0</v>
      </c>
      <c r="L111" s="402">
        <v>1</v>
      </c>
      <c r="M111" s="401">
        <f t="shared" si="33"/>
        <v>0</v>
      </c>
      <c r="N111" s="401">
        <f t="shared" si="25"/>
        <v>0</v>
      </c>
      <c r="O111" s="402">
        <v>1</v>
      </c>
      <c r="P111" s="401">
        <f t="shared" si="34"/>
        <v>0</v>
      </c>
      <c r="Q111" s="401">
        <f t="shared" si="35"/>
        <v>0</v>
      </c>
      <c r="R111" s="403">
        <f t="shared" si="36"/>
        <v>0</v>
      </c>
    </row>
    <row r="112" spans="2:18" s="374" customFormat="1" ht="15" customHeight="1" x14ac:dyDescent="0.2">
      <c r="B112" s="396"/>
      <c r="C112" s="397" t="s">
        <v>297</v>
      </c>
      <c r="D112" s="405" t="s">
        <v>297</v>
      </c>
      <c r="E112" s="398"/>
      <c r="F112" s="398"/>
      <c r="G112" s="399"/>
      <c r="H112" s="399"/>
      <c r="I112" s="400"/>
      <c r="J112" s="427"/>
      <c r="K112" s="401">
        <f t="shared" si="23"/>
        <v>0</v>
      </c>
      <c r="L112" s="402">
        <v>1</v>
      </c>
      <c r="M112" s="401">
        <f t="shared" si="33"/>
        <v>0</v>
      </c>
      <c r="N112" s="401">
        <f t="shared" si="25"/>
        <v>0</v>
      </c>
      <c r="O112" s="402">
        <v>1</v>
      </c>
      <c r="P112" s="401">
        <f t="shared" si="34"/>
        <v>0</v>
      </c>
      <c r="Q112" s="401">
        <f t="shared" si="35"/>
        <v>0</v>
      </c>
      <c r="R112" s="403">
        <f t="shared" si="36"/>
        <v>0</v>
      </c>
    </row>
    <row r="113" spans="2:18" s="374" customFormat="1" ht="15" customHeight="1" x14ac:dyDescent="0.2">
      <c r="B113" s="396"/>
      <c r="C113" s="397" t="s">
        <v>297</v>
      </c>
      <c r="D113" s="405" t="s">
        <v>297</v>
      </c>
      <c r="E113" s="398"/>
      <c r="F113" s="398"/>
      <c r="G113" s="399"/>
      <c r="H113" s="399"/>
      <c r="I113" s="400"/>
      <c r="J113" s="427"/>
      <c r="K113" s="401">
        <f t="shared" si="23"/>
        <v>0</v>
      </c>
      <c r="L113" s="402">
        <v>1</v>
      </c>
      <c r="M113" s="401">
        <f t="shared" si="33"/>
        <v>0</v>
      </c>
      <c r="N113" s="401">
        <f t="shared" si="25"/>
        <v>0</v>
      </c>
      <c r="O113" s="402">
        <v>1</v>
      </c>
      <c r="P113" s="401">
        <f t="shared" si="34"/>
        <v>0</v>
      </c>
      <c r="Q113" s="401">
        <f t="shared" si="35"/>
        <v>0</v>
      </c>
      <c r="R113" s="403">
        <f t="shared" si="36"/>
        <v>0</v>
      </c>
    </row>
    <row r="114" spans="2:18" s="374" customFormat="1" ht="15" customHeight="1" x14ac:dyDescent="0.2">
      <c r="B114" s="396"/>
      <c r="C114" s="397" t="s">
        <v>297</v>
      </c>
      <c r="D114" s="405" t="s">
        <v>297</v>
      </c>
      <c r="E114" s="398"/>
      <c r="F114" s="398"/>
      <c r="G114" s="399"/>
      <c r="H114" s="399"/>
      <c r="I114" s="400"/>
      <c r="J114" s="427"/>
      <c r="K114" s="401">
        <f t="shared" si="23"/>
        <v>0</v>
      </c>
      <c r="L114" s="402">
        <v>1</v>
      </c>
      <c r="M114" s="401">
        <f t="shared" si="33"/>
        <v>0</v>
      </c>
      <c r="N114" s="401">
        <f t="shared" si="25"/>
        <v>0</v>
      </c>
      <c r="O114" s="402">
        <v>1</v>
      </c>
      <c r="P114" s="401">
        <f t="shared" si="34"/>
        <v>0</v>
      </c>
      <c r="Q114" s="401">
        <f t="shared" si="35"/>
        <v>0</v>
      </c>
      <c r="R114" s="403">
        <f t="shared" si="36"/>
        <v>0</v>
      </c>
    </row>
    <row r="115" spans="2:18" s="374" customFormat="1" ht="15" customHeight="1" x14ac:dyDescent="0.2">
      <c r="B115" s="396"/>
      <c r="C115" s="397" t="s">
        <v>297</v>
      </c>
      <c r="D115" s="405" t="s">
        <v>297</v>
      </c>
      <c r="E115" s="398"/>
      <c r="F115" s="398"/>
      <c r="G115" s="399"/>
      <c r="H115" s="399"/>
      <c r="I115" s="400"/>
      <c r="J115" s="427"/>
      <c r="K115" s="401">
        <f t="shared" si="23"/>
        <v>0</v>
      </c>
      <c r="L115" s="402">
        <v>1</v>
      </c>
      <c r="M115" s="401">
        <f t="shared" si="33"/>
        <v>0</v>
      </c>
      <c r="N115" s="401">
        <f t="shared" si="25"/>
        <v>0</v>
      </c>
      <c r="O115" s="402">
        <v>1</v>
      </c>
      <c r="P115" s="401">
        <f t="shared" si="34"/>
        <v>0</v>
      </c>
      <c r="Q115" s="401">
        <f t="shared" si="35"/>
        <v>0</v>
      </c>
      <c r="R115" s="403">
        <f t="shared" si="36"/>
        <v>0</v>
      </c>
    </row>
    <row r="116" spans="2:18" s="374" customFormat="1" ht="15" customHeight="1" x14ac:dyDescent="0.2">
      <c r="B116" s="396"/>
      <c r="C116" s="397" t="s">
        <v>297</v>
      </c>
      <c r="D116" s="405" t="s">
        <v>297</v>
      </c>
      <c r="E116" s="398"/>
      <c r="F116" s="398"/>
      <c r="G116" s="399"/>
      <c r="H116" s="399"/>
      <c r="I116" s="400"/>
      <c r="J116" s="427"/>
      <c r="K116" s="401">
        <f t="shared" si="23"/>
        <v>0</v>
      </c>
      <c r="L116" s="402">
        <v>1</v>
      </c>
      <c r="M116" s="401">
        <f t="shared" ref="M116:M133" si="37">K116*L116</f>
        <v>0</v>
      </c>
      <c r="N116" s="401">
        <f t="shared" si="25"/>
        <v>0</v>
      </c>
      <c r="O116" s="402">
        <v>1</v>
      </c>
      <c r="P116" s="401">
        <f t="shared" ref="P116:P133" si="38">N116*O116</f>
        <v>0</v>
      </c>
      <c r="Q116" s="401">
        <f t="shared" ref="Q116:Q133" si="39">K116+N116</f>
        <v>0</v>
      </c>
      <c r="R116" s="403">
        <f t="shared" ref="R116:R133" si="40">M116+P116</f>
        <v>0</v>
      </c>
    </row>
    <row r="117" spans="2:18" s="374" customFormat="1" ht="15" customHeight="1" x14ac:dyDescent="0.2">
      <c r="B117" s="396"/>
      <c r="C117" s="397" t="s">
        <v>297</v>
      </c>
      <c r="D117" s="405" t="s">
        <v>297</v>
      </c>
      <c r="E117" s="398"/>
      <c r="F117" s="398"/>
      <c r="G117" s="399"/>
      <c r="H117" s="399"/>
      <c r="I117" s="400"/>
      <c r="J117" s="427"/>
      <c r="K117" s="401">
        <f t="shared" si="23"/>
        <v>0</v>
      </c>
      <c r="L117" s="402">
        <v>1</v>
      </c>
      <c r="M117" s="401">
        <f t="shared" si="37"/>
        <v>0</v>
      </c>
      <c r="N117" s="401">
        <f t="shared" si="25"/>
        <v>0</v>
      </c>
      <c r="O117" s="402">
        <v>1</v>
      </c>
      <c r="P117" s="401">
        <f t="shared" si="38"/>
        <v>0</v>
      </c>
      <c r="Q117" s="401">
        <f t="shared" si="39"/>
        <v>0</v>
      </c>
      <c r="R117" s="403">
        <f t="shared" si="40"/>
        <v>0</v>
      </c>
    </row>
    <row r="118" spans="2:18" s="374" customFormat="1" ht="15" customHeight="1" x14ac:dyDescent="0.2">
      <c r="B118" s="396"/>
      <c r="C118" s="397" t="s">
        <v>297</v>
      </c>
      <c r="D118" s="405" t="s">
        <v>297</v>
      </c>
      <c r="E118" s="398"/>
      <c r="F118" s="398"/>
      <c r="G118" s="399"/>
      <c r="H118" s="399"/>
      <c r="I118" s="400"/>
      <c r="J118" s="427"/>
      <c r="K118" s="401">
        <f t="shared" si="23"/>
        <v>0</v>
      </c>
      <c r="L118" s="402">
        <v>1</v>
      </c>
      <c r="M118" s="401">
        <f t="shared" si="37"/>
        <v>0</v>
      </c>
      <c r="N118" s="401">
        <f t="shared" si="25"/>
        <v>0</v>
      </c>
      <c r="O118" s="402">
        <v>1</v>
      </c>
      <c r="P118" s="401">
        <f t="shared" si="38"/>
        <v>0</v>
      </c>
      <c r="Q118" s="401">
        <f t="shared" si="39"/>
        <v>0</v>
      </c>
      <c r="R118" s="403">
        <f t="shared" si="40"/>
        <v>0</v>
      </c>
    </row>
    <row r="119" spans="2:18" s="374" customFormat="1" ht="15" customHeight="1" x14ac:dyDescent="0.2">
      <c r="B119" s="396"/>
      <c r="C119" s="397" t="s">
        <v>297</v>
      </c>
      <c r="D119" s="405" t="s">
        <v>297</v>
      </c>
      <c r="E119" s="398"/>
      <c r="F119" s="398"/>
      <c r="G119" s="399"/>
      <c r="H119" s="399"/>
      <c r="I119" s="400"/>
      <c r="J119" s="427"/>
      <c r="K119" s="401">
        <f t="shared" si="23"/>
        <v>0</v>
      </c>
      <c r="L119" s="402">
        <v>1</v>
      </c>
      <c r="M119" s="401">
        <f t="shared" si="37"/>
        <v>0</v>
      </c>
      <c r="N119" s="401">
        <f t="shared" si="25"/>
        <v>0</v>
      </c>
      <c r="O119" s="402">
        <v>1</v>
      </c>
      <c r="P119" s="401">
        <f t="shared" si="38"/>
        <v>0</v>
      </c>
      <c r="Q119" s="401">
        <f t="shared" si="39"/>
        <v>0</v>
      </c>
      <c r="R119" s="403">
        <f t="shared" si="40"/>
        <v>0</v>
      </c>
    </row>
    <row r="120" spans="2:18" s="374" customFormat="1" ht="15" customHeight="1" x14ac:dyDescent="0.2">
      <c r="B120" s="396"/>
      <c r="C120" s="397" t="s">
        <v>297</v>
      </c>
      <c r="D120" s="405" t="s">
        <v>297</v>
      </c>
      <c r="E120" s="398"/>
      <c r="F120" s="398"/>
      <c r="G120" s="399"/>
      <c r="H120" s="399"/>
      <c r="I120" s="400"/>
      <c r="J120" s="427"/>
      <c r="K120" s="401">
        <f t="shared" si="23"/>
        <v>0</v>
      </c>
      <c r="L120" s="402">
        <v>1</v>
      </c>
      <c r="M120" s="401">
        <f t="shared" si="37"/>
        <v>0</v>
      </c>
      <c r="N120" s="401">
        <f t="shared" si="25"/>
        <v>0</v>
      </c>
      <c r="O120" s="402">
        <v>1</v>
      </c>
      <c r="P120" s="401">
        <f t="shared" si="38"/>
        <v>0</v>
      </c>
      <c r="Q120" s="401">
        <f t="shared" si="39"/>
        <v>0</v>
      </c>
      <c r="R120" s="403">
        <f t="shared" si="40"/>
        <v>0</v>
      </c>
    </row>
    <row r="121" spans="2:18" s="374" customFormat="1" ht="15" customHeight="1" x14ac:dyDescent="0.2">
      <c r="B121" s="396"/>
      <c r="C121" s="397" t="s">
        <v>297</v>
      </c>
      <c r="D121" s="405" t="s">
        <v>297</v>
      </c>
      <c r="E121" s="398"/>
      <c r="F121" s="398"/>
      <c r="G121" s="399"/>
      <c r="H121" s="399"/>
      <c r="I121" s="400"/>
      <c r="J121" s="427"/>
      <c r="K121" s="401">
        <f t="shared" si="23"/>
        <v>0</v>
      </c>
      <c r="L121" s="402">
        <v>1</v>
      </c>
      <c r="M121" s="401">
        <f t="shared" si="37"/>
        <v>0</v>
      </c>
      <c r="N121" s="401">
        <f t="shared" si="25"/>
        <v>0</v>
      </c>
      <c r="O121" s="402">
        <v>1</v>
      </c>
      <c r="P121" s="401">
        <f t="shared" si="38"/>
        <v>0</v>
      </c>
      <c r="Q121" s="401">
        <f t="shared" si="39"/>
        <v>0</v>
      </c>
      <c r="R121" s="403">
        <f t="shared" si="40"/>
        <v>0</v>
      </c>
    </row>
    <row r="122" spans="2:18" s="374" customFormat="1" ht="15" customHeight="1" x14ac:dyDescent="0.2">
      <c r="B122" s="396"/>
      <c r="C122" s="397" t="s">
        <v>297</v>
      </c>
      <c r="D122" s="405" t="s">
        <v>297</v>
      </c>
      <c r="E122" s="398"/>
      <c r="F122" s="398"/>
      <c r="G122" s="399"/>
      <c r="H122" s="399"/>
      <c r="I122" s="400"/>
      <c r="J122" s="427"/>
      <c r="K122" s="401">
        <f t="shared" si="23"/>
        <v>0</v>
      </c>
      <c r="L122" s="402">
        <v>1</v>
      </c>
      <c r="M122" s="401">
        <f t="shared" si="37"/>
        <v>0</v>
      </c>
      <c r="N122" s="401">
        <f t="shared" si="25"/>
        <v>0</v>
      </c>
      <c r="O122" s="402">
        <v>1</v>
      </c>
      <c r="P122" s="401">
        <f t="shared" si="38"/>
        <v>0</v>
      </c>
      <c r="Q122" s="401">
        <f t="shared" si="39"/>
        <v>0</v>
      </c>
      <c r="R122" s="403">
        <f t="shared" si="40"/>
        <v>0</v>
      </c>
    </row>
    <row r="123" spans="2:18" s="374" customFormat="1" ht="15" customHeight="1" x14ac:dyDescent="0.2">
      <c r="B123" s="396"/>
      <c r="C123" s="397" t="s">
        <v>297</v>
      </c>
      <c r="D123" s="405" t="s">
        <v>297</v>
      </c>
      <c r="E123" s="398"/>
      <c r="F123" s="398"/>
      <c r="G123" s="399"/>
      <c r="H123" s="399"/>
      <c r="I123" s="400"/>
      <c r="J123" s="427"/>
      <c r="K123" s="401">
        <f t="shared" si="23"/>
        <v>0</v>
      </c>
      <c r="L123" s="402">
        <v>1</v>
      </c>
      <c r="M123" s="401">
        <f t="shared" si="37"/>
        <v>0</v>
      </c>
      <c r="N123" s="401">
        <f t="shared" si="25"/>
        <v>0</v>
      </c>
      <c r="O123" s="402">
        <v>1</v>
      </c>
      <c r="P123" s="401">
        <f t="shared" si="38"/>
        <v>0</v>
      </c>
      <c r="Q123" s="401">
        <f t="shared" si="39"/>
        <v>0</v>
      </c>
      <c r="R123" s="403">
        <f t="shared" si="40"/>
        <v>0</v>
      </c>
    </row>
    <row r="124" spans="2:18" s="374" customFormat="1" ht="15" customHeight="1" x14ac:dyDescent="0.2">
      <c r="B124" s="396"/>
      <c r="C124" s="397" t="s">
        <v>297</v>
      </c>
      <c r="D124" s="405" t="s">
        <v>297</v>
      </c>
      <c r="E124" s="398"/>
      <c r="F124" s="398"/>
      <c r="G124" s="399"/>
      <c r="H124" s="399"/>
      <c r="I124" s="400"/>
      <c r="J124" s="427"/>
      <c r="K124" s="401">
        <f t="shared" si="23"/>
        <v>0</v>
      </c>
      <c r="L124" s="402">
        <v>1</v>
      </c>
      <c r="M124" s="401">
        <f t="shared" si="37"/>
        <v>0</v>
      </c>
      <c r="N124" s="401">
        <f t="shared" si="25"/>
        <v>0</v>
      </c>
      <c r="O124" s="402">
        <v>1</v>
      </c>
      <c r="P124" s="401">
        <f t="shared" si="38"/>
        <v>0</v>
      </c>
      <c r="Q124" s="401">
        <f t="shared" si="39"/>
        <v>0</v>
      </c>
      <c r="R124" s="403">
        <f t="shared" si="40"/>
        <v>0</v>
      </c>
    </row>
    <row r="125" spans="2:18" s="374" customFormat="1" ht="15" customHeight="1" x14ac:dyDescent="0.2">
      <c r="B125" s="396"/>
      <c r="C125" s="397" t="s">
        <v>297</v>
      </c>
      <c r="D125" s="405" t="s">
        <v>297</v>
      </c>
      <c r="E125" s="398"/>
      <c r="F125" s="398"/>
      <c r="G125" s="399"/>
      <c r="H125" s="399"/>
      <c r="I125" s="400"/>
      <c r="J125" s="427"/>
      <c r="K125" s="401">
        <f t="shared" si="23"/>
        <v>0</v>
      </c>
      <c r="L125" s="402">
        <v>1</v>
      </c>
      <c r="M125" s="401">
        <f t="shared" si="37"/>
        <v>0</v>
      </c>
      <c r="N125" s="401">
        <f t="shared" si="25"/>
        <v>0</v>
      </c>
      <c r="O125" s="402">
        <v>1</v>
      </c>
      <c r="P125" s="401">
        <f t="shared" si="38"/>
        <v>0</v>
      </c>
      <c r="Q125" s="401">
        <f t="shared" si="39"/>
        <v>0</v>
      </c>
      <c r="R125" s="403">
        <f t="shared" si="40"/>
        <v>0</v>
      </c>
    </row>
    <row r="126" spans="2:18" s="374" customFormat="1" ht="15" customHeight="1" x14ac:dyDescent="0.2">
      <c r="B126" s="396"/>
      <c r="C126" s="397" t="s">
        <v>297</v>
      </c>
      <c r="D126" s="405" t="s">
        <v>297</v>
      </c>
      <c r="E126" s="398"/>
      <c r="F126" s="398"/>
      <c r="G126" s="399"/>
      <c r="H126" s="399"/>
      <c r="I126" s="400"/>
      <c r="J126" s="427"/>
      <c r="K126" s="401">
        <f t="shared" si="23"/>
        <v>0</v>
      </c>
      <c r="L126" s="402">
        <v>1</v>
      </c>
      <c r="M126" s="401">
        <f t="shared" si="37"/>
        <v>0</v>
      </c>
      <c r="N126" s="401">
        <f t="shared" si="25"/>
        <v>0</v>
      </c>
      <c r="O126" s="402">
        <v>1</v>
      </c>
      <c r="P126" s="401">
        <f t="shared" si="38"/>
        <v>0</v>
      </c>
      <c r="Q126" s="401">
        <f t="shared" si="39"/>
        <v>0</v>
      </c>
      <c r="R126" s="403">
        <f t="shared" si="40"/>
        <v>0</v>
      </c>
    </row>
    <row r="127" spans="2:18" s="374" customFormat="1" ht="15" customHeight="1" x14ac:dyDescent="0.2">
      <c r="B127" s="396"/>
      <c r="C127" s="397" t="s">
        <v>297</v>
      </c>
      <c r="D127" s="405" t="s">
        <v>297</v>
      </c>
      <c r="E127" s="398"/>
      <c r="F127" s="398"/>
      <c r="G127" s="399"/>
      <c r="H127" s="399"/>
      <c r="I127" s="400"/>
      <c r="J127" s="427"/>
      <c r="K127" s="401">
        <f t="shared" si="23"/>
        <v>0</v>
      </c>
      <c r="L127" s="402">
        <v>1</v>
      </c>
      <c r="M127" s="401">
        <f t="shared" si="37"/>
        <v>0</v>
      </c>
      <c r="N127" s="401">
        <f t="shared" si="25"/>
        <v>0</v>
      </c>
      <c r="O127" s="402">
        <v>1</v>
      </c>
      <c r="P127" s="401">
        <f t="shared" si="38"/>
        <v>0</v>
      </c>
      <c r="Q127" s="401">
        <f t="shared" si="39"/>
        <v>0</v>
      </c>
      <c r="R127" s="403">
        <f t="shared" si="40"/>
        <v>0</v>
      </c>
    </row>
    <row r="128" spans="2:18" s="374" customFormat="1" ht="15" customHeight="1" x14ac:dyDescent="0.2">
      <c r="B128" s="396"/>
      <c r="C128" s="397" t="s">
        <v>297</v>
      </c>
      <c r="D128" s="405" t="s">
        <v>297</v>
      </c>
      <c r="E128" s="398"/>
      <c r="F128" s="398"/>
      <c r="G128" s="399"/>
      <c r="H128" s="399"/>
      <c r="I128" s="400"/>
      <c r="J128" s="427"/>
      <c r="K128" s="401">
        <f t="shared" si="23"/>
        <v>0</v>
      </c>
      <c r="L128" s="402">
        <v>1</v>
      </c>
      <c r="M128" s="401">
        <f t="shared" si="37"/>
        <v>0</v>
      </c>
      <c r="N128" s="401">
        <f t="shared" si="25"/>
        <v>0</v>
      </c>
      <c r="O128" s="402">
        <v>1</v>
      </c>
      <c r="P128" s="401">
        <f t="shared" si="38"/>
        <v>0</v>
      </c>
      <c r="Q128" s="401">
        <f t="shared" si="39"/>
        <v>0</v>
      </c>
      <c r="R128" s="403">
        <f t="shared" si="40"/>
        <v>0</v>
      </c>
    </row>
    <row r="129" spans="2:18" s="374" customFormat="1" ht="15" customHeight="1" x14ac:dyDescent="0.2">
      <c r="B129" s="396"/>
      <c r="C129" s="397" t="s">
        <v>297</v>
      </c>
      <c r="D129" s="405" t="s">
        <v>297</v>
      </c>
      <c r="E129" s="398"/>
      <c r="F129" s="398"/>
      <c r="G129" s="399"/>
      <c r="H129" s="399"/>
      <c r="I129" s="400"/>
      <c r="J129" s="427"/>
      <c r="K129" s="401">
        <f t="shared" si="23"/>
        <v>0</v>
      </c>
      <c r="L129" s="402">
        <v>1</v>
      </c>
      <c r="M129" s="401">
        <f t="shared" si="37"/>
        <v>0</v>
      </c>
      <c r="N129" s="401">
        <f t="shared" si="25"/>
        <v>0</v>
      </c>
      <c r="O129" s="402">
        <v>1</v>
      </c>
      <c r="P129" s="401">
        <f t="shared" si="38"/>
        <v>0</v>
      </c>
      <c r="Q129" s="401">
        <f t="shared" si="39"/>
        <v>0</v>
      </c>
      <c r="R129" s="403">
        <f t="shared" si="40"/>
        <v>0</v>
      </c>
    </row>
    <row r="130" spans="2:18" s="374" customFormat="1" ht="15" customHeight="1" x14ac:dyDescent="0.2">
      <c r="B130" s="396"/>
      <c r="C130" s="397" t="s">
        <v>297</v>
      </c>
      <c r="D130" s="405" t="s">
        <v>297</v>
      </c>
      <c r="E130" s="398"/>
      <c r="F130" s="398"/>
      <c r="G130" s="399"/>
      <c r="H130" s="399"/>
      <c r="I130" s="400"/>
      <c r="J130" s="427"/>
      <c r="K130" s="401">
        <f t="shared" si="23"/>
        <v>0</v>
      </c>
      <c r="L130" s="402">
        <v>1</v>
      </c>
      <c r="M130" s="401">
        <f t="shared" si="37"/>
        <v>0</v>
      </c>
      <c r="N130" s="401">
        <f t="shared" si="25"/>
        <v>0</v>
      </c>
      <c r="O130" s="402">
        <v>1</v>
      </c>
      <c r="P130" s="401">
        <f t="shared" si="38"/>
        <v>0</v>
      </c>
      <c r="Q130" s="401">
        <f t="shared" si="39"/>
        <v>0</v>
      </c>
      <c r="R130" s="403">
        <f t="shared" si="40"/>
        <v>0</v>
      </c>
    </row>
    <row r="131" spans="2:18" s="374" customFormat="1" ht="15" customHeight="1" x14ac:dyDescent="0.2">
      <c r="B131" s="396"/>
      <c r="C131" s="397" t="s">
        <v>297</v>
      </c>
      <c r="D131" s="405" t="s">
        <v>297</v>
      </c>
      <c r="E131" s="398"/>
      <c r="F131" s="398"/>
      <c r="G131" s="399"/>
      <c r="H131" s="399"/>
      <c r="I131" s="400"/>
      <c r="J131" s="427"/>
      <c r="K131" s="401">
        <f t="shared" si="23"/>
        <v>0</v>
      </c>
      <c r="L131" s="402">
        <v>1</v>
      </c>
      <c r="M131" s="401">
        <f t="shared" si="37"/>
        <v>0</v>
      </c>
      <c r="N131" s="401">
        <f t="shared" si="25"/>
        <v>0</v>
      </c>
      <c r="O131" s="402">
        <v>1</v>
      </c>
      <c r="P131" s="401">
        <f t="shared" si="38"/>
        <v>0</v>
      </c>
      <c r="Q131" s="401">
        <f t="shared" si="39"/>
        <v>0</v>
      </c>
      <c r="R131" s="403">
        <f t="shared" si="40"/>
        <v>0</v>
      </c>
    </row>
    <row r="132" spans="2:18" s="374" customFormat="1" ht="15" customHeight="1" x14ac:dyDescent="0.2">
      <c r="B132" s="396"/>
      <c r="C132" s="397" t="s">
        <v>297</v>
      </c>
      <c r="D132" s="405" t="s">
        <v>297</v>
      </c>
      <c r="E132" s="398"/>
      <c r="F132" s="398"/>
      <c r="G132" s="399"/>
      <c r="H132" s="399"/>
      <c r="I132" s="400"/>
      <c r="J132" s="427"/>
      <c r="K132" s="401">
        <f t="shared" si="23"/>
        <v>0</v>
      </c>
      <c r="L132" s="402">
        <v>1</v>
      </c>
      <c r="M132" s="401">
        <f t="shared" si="37"/>
        <v>0</v>
      </c>
      <c r="N132" s="401">
        <f t="shared" si="25"/>
        <v>0</v>
      </c>
      <c r="O132" s="402">
        <v>1</v>
      </c>
      <c r="P132" s="401">
        <f t="shared" si="38"/>
        <v>0</v>
      </c>
      <c r="Q132" s="401">
        <f t="shared" si="39"/>
        <v>0</v>
      </c>
      <c r="R132" s="403">
        <f t="shared" si="40"/>
        <v>0</v>
      </c>
    </row>
    <row r="133" spans="2:18" s="374" customFormat="1" ht="15" customHeight="1" x14ac:dyDescent="0.2">
      <c r="B133" s="396"/>
      <c r="C133" s="397" t="s">
        <v>297</v>
      </c>
      <c r="D133" s="405" t="s">
        <v>297</v>
      </c>
      <c r="E133" s="398"/>
      <c r="F133" s="398"/>
      <c r="G133" s="399"/>
      <c r="H133" s="399"/>
      <c r="I133" s="400"/>
      <c r="J133" s="427"/>
      <c r="K133" s="401">
        <f t="shared" si="23"/>
        <v>0</v>
      </c>
      <c r="L133" s="402">
        <v>1</v>
      </c>
      <c r="M133" s="401">
        <f t="shared" si="37"/>
        <v>0</v>
      </c>
      <c r="N133" s="401">
        <f t="shared" si="25"/>
        <v>0</v>
      </c>
      <c r="O133" s="402">
        <v>1</v>
      </c>
      <c r="P133" s="401">
        <f t="shared" si="38"/>
        <v>0</v>
      </c>
      <c r="Q133" s="401">
        <f t="shared" si="39"/>
        <v>0</v>
      </c>
      <c r="R133" s="403">
        <f t="shared" si="40"/>
        <v>0</v>
      </c>
    </row>
    <row r="134" spans="2:18" s="374" customFormat="1" ht="15" customHeight="1" x14ac:dyDescent="0.2">
      <c r="B134" s="396"/>
      <c r="C134" s="397" t="s">
        <v>297</v>
      </c>
      <c r="D134" s="405" t="s">
        <v>297</v>
      </c>
      <c r="E134" s="398"/>
      <c r="F134" s="398"/>
      <c r="G134" s="399"/>
      <c r="H134" s="399"/>
      <c r="I134" s="400"/>
      <c r="J134" s="427"/>
      <c r="K134" s="401">
        <f t="shared" si="23"/>
        <v>0</v>
      </c>
      <c r="L134" s="402">
        <v>1</v>
      </c>
      <c r="M134" s="401">
        <f t="shared" ref="M134:M157" si="41">K134*L134</f>
        <v>0</v>
      </c>
      <c r="N134" s="401">
        <f t="shared" si="25"/>
        <v>0</v>
      </c>
      <c r="O134" s="402">
        <v>1</v>
      </c>
      <c r="P134" s="401">
        <f t="shared" ref="P134:P157" si="42">N134*O134</f>
        <v>0</v>
      </c>
      <c r="Q134" s="401">
        <f t="shared" ref="Q134:Q157" si="43">K134+N134</f>
        <v>0</v>
      </c>
      <c r="R134" s="403">
        <f t="shared" ref="R134:R157" si="44">M134+P134</f>
        <v>0</v>
      </c>
    </row>
    <row r="135" spans="2:18" s="374" customFormat="1" ht="15" customHeight="1" x14ac:dyDescent="0.2">
      <c r="B135" s="396"/>
      <c r="C135" s="397" t="s">
        <v>297</v>
      </c>
      <c r="D135" s="405" t="s">
        <v>297</v>
      </c>
      <c r="E135" s="398"/>
      <c r="F135" s="398"/>
      <c r="G135" s="399"/>
      <c r="H135" s="399"/>
      <c r="I135" s="400"/>
      <c r="J135" s="427"/>
      <c r="K135" s="401">
        <f t="shared" ref="K135:K173" si="45">$E135*$G135</f>
        <v>0</v>
      </c>
      <c r="L135" s="402">
        <v>1</v>
      </c>
      <c r="M135" s="401">
        <f t="shared" si="41"/>
        <v>0</v>
      </c>
      <c r="N135" s="401">
        <f t="shared" ref="N135:N173" si="46">$F135*$H135/100</f>
        <v>0</v>
      </c>
      <c r="O135" s="402">
        <v>1</v>
      </c>
      <c r="P135" s="401">
        <f t="shared" si="42"/>
        <v>0</v>
      </c>
      <c r="Q135" s="401">
        <f t="shared" si="43"/>
        <v>0</v>
      </c>
      <c r="R135" s="403">
        <f t="shared" si="44"/>
        <v>0</v>
      </c>
    </row>
    <row r="136" spans="2:18" s="374" customFormat="1" ht="15" customHeight="1" x14ac:dyDescent="0.2">
      <c r="B136" s="396"/>
      <c r="C136" s="397" t="s">
        <v>297</v>
      </c>
      <c r="D136" s="405" t="s">
        <v>297</v>
      </c>
      <c r="E136" s="398"/>
      <c r="F136" s="398"/>
      <c r="G136" s="399"/>
      <c r="H136" s="399"/>
      <c r="I136" s="400"/>
      <c r="J136" s="427"/>
      <c r="K136" s="401">
        <f t="shared" si="45"/>
        <v>0</v>
      </c>
      <c r="L136" s="402">
        <v>1</v>
      </c>
      <c r="M136" s="401">
        <f t="shared" si="41"/>
        <v>0</v>
      </c>
      <c r="N136" s="401">
        <f t="shared" si="46"/>
        <v>0</v>
      </c>
      <c r="O136" s="402">
        <v>1</v>
      </c>
      <c r="P136" s="401">
        <f t="shared" si="42"/>
        <v>0</v>
      </c>
      <c r="Q136" s="401">
        <f t="shared" si="43"/>
        <v>0</v>
      </c>
      <c r="R136" s="403">
        <f t="shared" si="44"/>
        <v>0</v>
      </c>
    </row>
    <row r="137" spans="2:18" s="374" customFormat="1" ht="15" customHeight="1" x14ac:dyDescent="0.2">
      <c r="B137" s="396"/>
      <c r="C137" s="397" t="s">
        <v>297</v>
      </c>
      <c r="D137" s="405" t="s">
        <v>297</v>
      </c>
      <c r="E137" s="398"/>
      <c r="F137" s="398"/>
      <c r="G137" s="399"/>
      <c r="H137" s="399"/>
      <c r="I137" s="400"/>
      <c r="J137" s="427"/>
      <c r="K137" s="401">
        <f t="shared" si="45"/>
        <v>0</v>
      </c>
      <c r="L137" s="402">
        <v>1</v>
      </c>
      <c r="M137" s="401">
        <f t="shared" si="41"/>
        <v>0</v>
      </c>
      <c r="N137" s="401">
        <f t="shared" si="46"/>
        <v>0</v>
      </c>
      <c r="O137" s="402">
        <v>1</v>
      </c>
      <c r="P137" s="401">
        <f t="shared" si="42"/>
        <v>0</v>
      </c>
      <c r="Q137" s="401">
        <f t="shared" si="43"/>
        <v>0</v>
      </c>
      <c r="R137" s="403">
        <f t="shared" si="44"/>
        <v>0</v>
      </c>
    </row>
    <row r="138" spans="2:18" s="374" customFormat="1" ht="15" customHeight="1" x14ac:dyDescent="0.2">
      <c r="B138" s="396"/>
      <c r="C138" s="397" t="s">
        <v>297</v>
      </c>
      <c r="D138" s="405" t="s">
        <v>297</v>
      </c>
      <c r="E138" s="398"/>
      <c r="F138" s="398"/>
      <c r="G138" s="399"/>
      <c r="H138" s="399"/>
      <c r="I138" s="400"/>
      <c r="J138" s="427"/>
      <c r="K138" s="401">
        <f t="shared" si="45"/>
        <v>0</v>
      </c>
      <c r="L138" s="402">
        <v>1</v>
      </c>
      <c r="M138" s="401">
        <f t="shared" si="41"/>
        <v>0</v>
      </c>
      <c r="N138" s="401">
        <f t="shared" si="46"/>
        <v>0</v>
      </c>
      <c r="O138" s="402">
        <v>1</v>
      </c>
      <c r="P138" s="401">
        <f t="shared" si="42"/>
        <v>0</v>
      </c>
      <c r="Q138" s="401">
        <f t="shared" si="43"/>
        <v>0</v>
      </c>
      <c r="R138" s="403">
        <f t="shared" si="44"/>
        <v>0</v>
      </c>
    </row>
    <row r="139" spans="2:18" s="374" customFormat="1" ht="15" customHeight="1" x14ac:dyDescent="0.2">
      <c r="B139" s="396"/>
      <c r="C139" s="397" t="s">
        <v>297</v>
      </c>
      <c r="D139" s="405" t="s">
        <v>297</v>
      </c>
      <c r="E139" s="398"/>
      <c r="F139" s="398"/>
      <c r="G139" s="399"/>
      <c r="H139" s="399"/>
      <c r="I139" s="400"/>
      <c r="J139" s="427"/>
      <c r="K139" s="401">
        <f t="shared" si="45"/>
        <v>0</v>
      </c>
      <c r="L139" s="402">
        <v>1</v>
      </c>
      <c r="M139" s="401">
        <f t="shared" si="41"/>
        <v>0</v>
      </c>
      <c r="N139" s="401">
        <f t="shared" si="46"/>
        <v>0</v>
      </c>
      <c r="O139" s="402">
        <v>1</v>
      </c>
      <c r="P139" s="401">
        <f t="shared" si="42"/>
        <v>0</v>
      </c>
      <c r="Q139" s="401">
        <f t="shared" si="43"/>
        <v>0</v>
      </c>
      <c r="R139" s="403">
        <f t="shared" si="44"/>
        <v>0</v>
      </c>
    </row>
    <row r="140" spans="2:18" s="374" customFormat="1" ht="15" customHeight="1" x14ac:dyDescent="0.2">
      <c r="B140" s="396"/>
      <c r="C140" s="397" t="s">
        <v>297</v>
      </c>
      <c r="D140" s="405" t="s">
        <v>297</v>
      </c>
      <c r="E140" s="398"/>
      <c r="F140" s="398"/>
      <c r="G140" s="399"/>
      <c r="H140" s="399"/>
      <c r="I140" s="400"/>
      <c r="J140" s="427"/>
      <c r="K140" s="401">
        <f t="shared" si="45"/>
        <v>0</v>
      </c>
      <c r="L140" s="402">
        <v>1</v>
      </c>
      <c r="M140" s="401">
        <f t="shared" si="41"/>
        <v>0</v>
      </c>
      <c r="N140" s="401">
        <f t="shared" si="46"/>
        <v>0</v>
      </c>
      <c r="O140" s="402">
        <v>1</v>
      </c>
      <c r="P140" s="401">
        <f t="shared" si="42"/>
        <v>0</v>
      </c>
      <c r="Q140" s="401">
        <f t="shared" si="43"/>
        <v>0</v>
      </c>
      <c r="R140" s="403">
        <f t="shared" si="44"/>
        <v>0</v>
      </c>
    </row>
    <row r="141" spans="2:18" s="374" customFormat="1" ht="15" customHeight="1" x14ac:dyDescent="0.2">
      <c r="B141" s="396"/>
      <c r="C141" s="397" t="s">
        <v>297</v>
      </c>
      <c r="D141" s="405" t="s">
        <v>297</v>
      </c>
      <c r="E141" s="398"/>
      <c r="F141" s="398"/>
      <c r="G141" s="399"/>
      <c r="H141" s="399"/>
      <c r="I141" s="400"/>
      <c r="J141" s="427"/>
      <c r="K141" s="401">
        <f t="shared" si="45"/>
        <v>0</v>
      </c>
      <c r="L141" s="402">
        <v>1</v>
      </c>
      <c r="M141" s="401">
        <f t="shared" si="41"/>
        <v>0</v>
      </c>
      <c r="N141" s="401">
        <f t="shared" si="46"/>
        <v>0</v>
      </c>
      <c r="O141" s="402">
        <v>1</v>
      </c>
      <c r="P141" s="401">
        <f t="shared" si="42"/>
        <v>0</v>
      </c>
      <c r="Q141" s="401">
        <f t="shared" si="43"/>
        <v>0</v>
      </c>
      <c r="R141" s="403">
        <f t="shared" si="44"/>
        <v>0</v>
      </c>
    </row>
    <row r="142" spans="2:18" s="374" customFormat="1" ht="15" customHeight="1" x14ac:dyDescent="0.2">
      <c r="B142" s="396"/>
      <c r="C142" s="397" t="s">
        <v>297</v>
      </c>
      <c r="D142" s="405" t="s">
        <v>297</v>
      </c>
      <c r="E142" s="398"/>
      <c r="F142" s="398"/>
      <c r="G142" s="399"/>
      <c r="H142" s="399"/>
      <c r="I142" s="400"/>
      <c r="J142" s="427"/>
      <c r="K142" s="401">
        <f t="shared" si="45"/>
        <v>0</v>
      </c>
      <c r="L142" s="402">
        <v>1</v>
      </c>
      <c r="M142" s="401">
        <f t="shared" si="41"/>
        <v>0</v>
      </c>
      <c r="N142" s="401">
        <f t="shared" si="46"/>
        <v>0</v>
      </c>
      <c r="O142" s="402">
        <v>1</v>
      </c>
      <c r="P142" s="401">
        <f t="shared" si="42"/>
        <v>0</v>
      </c>
      <c r="Q142" s="401">
        <f t="shared" si="43"/>
        <v>0</v>
      </c>
      <c r="R142" s="403">
        <f t="shared" si="44"/>
        <v>0</v>
      </c>
    </row>
    <row r="143" spans="2:18" s="374" customFormat="1" ht="15" customHeight="1" x14ac:dyDescent="0.2">
      <c r="B143" s="396"/>
      <c r="C143" s="397" t="s">
        <v>297</v>
      </c>
      <c r="D143" s="405" t="s">
        <v>297</v>
      </c>
      <c r="E143" s="398"/>
      <c r="F143" s="398"/>
      <c r="G143" s="399"/>
      <c r="H143" s="399"/>
      <c r="I143" s="400"/>
      <c r="J143" s="427"/>
      <c r="K143" s="401">
        <f t="shared" si="45"/>
        <v>0</v>
      </c>
      <c r="L143" s="402">
        <v>1</v>
      </c>
      <c r="M143" s="401">
        <f t="shared" si="41"/>
        <v>0</v>
      </c>
      <c r="N143" s="401">
        <f t="shared" si="46"/>
        <v>0</v>
      </c>
      <c r="O143" s="402">
        <v>1</v>
      </c>
      <c r="P143" s="401">
        <f t="shared" si="42"/>
        <v>0</v>
      </c>
      <c r="Q143" s="401">
        <f t="shared" si="43"/>
        <v>0</v>
      </c>
      <c r="R143" s="403">
        <f t="shared" si="44"/>
        <v>0</v>
      </c>
    </row>
    <row r="144" spans="2:18" s="374" customFormat="1" ht="15" customHeight="1" x14ac:dyDescent="0.2">
      <c r="B144" s="396"/>
      <c r="C144" s="397" t="s">
        <v>297</v>
      </c>
      <c r="D144" s="405" t="s">
        <v>297</v>
      </c>
      <c r="E144" s="398"/>
      <c r="F144" s="398"/>
      <c r="G144" s="399"/>
      <c r="H144" s="399"/>
      <c r="I144" s="400"/>
      <c r="J144" s="427"/>
      <c r="K144" s="401">
        <f t="shared" si="45"/>
        <v>0</v>
      </c>
      <c r="L144" s="402">
        <v>1</v>
      </c>
      <c r="M144" s="401">
        <f t="shared" si="41"/>
        <v>0</v>
      </c>
      <c r="N144" s="401">
        <f t="shared" si="46"/>
        <v>0</v>
      </c>
      <c r="O144" s="402">
        <v>1</v>
      </c>
      <c r="P144" s="401">
        <f t="shared" si="42"/>
        <v>0</v>
      </c>
      <c r="Q144" s="401">
        <f t="shared" si="43"/>
        <v>0</v>
      </c>
      <c r="R144" s="403">
        <f t="shared" si="44"/>
        <v>0</v>
      </c>
    </row>
    <row r="145" spans="2:18" s="374" customFormat="1" ht="15" customHeight="1" x14ac:dyDescent="0.2">
      <c r="B145" s="396"/>
      <c r="C145" s="397" t="s">
        <v>297</v>
      </c>
      <c r="D145" s="405" t="s">
        <v>297</v>
      </c>
      <c r="E145" s="398"/>
      <c r="F145" s="398"/>
      <c r="G145" s="399"/>
      <c r="H145" s="399"/>
      <c r="I145" s="400"/>
      <c r="J145" s="427"/>
      <c r="K145" s="401">
        <f t="shared" si="45"/>
        <v>0</v>
      </c>
      <c r="L145" s="402">
        <v>1</v>
      </c>
      <c r="M145" s="401">
        <f t="shared" si="41"/>
        <v>0</v>
      </c>
      <c r="N145" s="401">
        <f t="shared" si="46"/>
        <v>0</v>
      </c>
      <c r="O145" s="402">
        <v>1</v>
      </c>
      <c r="P145" s="401">
        <f t="shared" si="42"/>
        <v>0</v>
      </c>
      <c r="Q145" s="401">
        <f t="shared" si="43"/>
        <v>0</v>
      </c>
      <c r="R145" s="403">
        <f t="shared" si="44"/>
        <v>0</v>
      </c>
    </row>
    <row r="146" spans="2:18" s="374" customFormat="1" ht="15" customHeight="1" x14ac:dyDescent="0.2">
      <c r="B146" s="396"/>
      <c r="C146" s="397" t="s">
        <v>297</v>
      </c>
      <c r="D146" s="405" t="s">
        <v>297</v>
      </c>
      <c r="E146" s="398"/>
      <c r="F146" s="398"/>
      <c r="G146" s="399"/>
      <c r="H146" s="399"/>
      <c r="I146" s="400"/>
      <c r="J146" s="427"/>
      <c r="K146" s="401">
        <f t="shared" si="45"/>
        <v>0</v>
      </c>
      <c r="L146" s="402">
        <v>1</v>
      </c>
      <c r="M146" s="401">
        <f t="shared" si="41"/>
        <v>0</v>
      </c>
      <c r="N146" s="401">
        <f t="shared" si="46"/>
        <v>0</v>
      </c>
      <c r="O146" s="402">
        <v>1</v>
      </c>
      <c r="P146" s="401">
        <f t="shared" si="42"/>
        <v>0</v>
      </c>
      <c r="Q146" s="401">
        <f t="shared" si="43"/>
        <v>0</v>
      </c>
      <c r="R146" s="403">
        <f t="shared" si="44"/>
        <v>0</v>
      </c>
    </row>
    <row r="147" spans="2:18" s="374" customFormat="1" ht="15" customHeight="1" x14ac:dyDescent="0.2">
      <c r="B147" s="396"/>
      <c r="C147" s="397" t="s">
        <v>297</v>
      </c>
      <c r="D147" s="405" t="s">
        <v>297</v>
      </c>
      <c r="E147" s="398"/>
      <c r="F147" s="398"/>
      <c r="G147" s="399"/>
      <c r="H147" s="399"/>
      <c r="I147" s="400"/>
      <c r="J147" s="427"/>
      <c r="K147" s="401">
        <f t="shared" si="45"/>
        <v>0</v>
      </c>
      <c r="L147" s="402">
        <v>1</v>
      </c>
      <c r="M147" s="401">
        <f t="shared" si="41"/>
        <v>0</v>
      </c>
      <c r="N147" s="401">
        <f t="shared" si="46"/>
        <v>0</v>
      </c>
      <c r="O147" s="402">
        <v>1</v>
      </c>
      <c r="P147" s="401">
        <f t="shared" si="42"/>
        <v>0</v>
      </c>
      <c r="Q147" s="401">
        <f t="shared" si="43"/>
        <v>0</v>
      </c>
      <c r="R147" s="403">
        <f t="shared" si="44"/>
        <v>0</v>
      </c>
    </row>
    <row r="148" spans="2:18" s="374" customFormat="1" ht="15" customHeight="1" x14ac:dyDescent="0.2">
      <c r="B148" s="396"/>
      <c r="C148" s="397" t="s">
        <v>297</v>
      </c>
      <c r="D148" s="405" t="s">
        <v>297</v>
      </c>
      <c r="E148" s="398"/>
      <c r="F148" s="398"/>
      <c r="G148" s="399"/>
      <c r="H148" s="399"/>
      <c r="I148" s="400"/>
      <c r="J148" s="427"/>
      <c r="K148" s="401">
        <f t="shared" si="45"/>
        <v>0</v>
      </c>
      <c r="L148" s="402">
        <v>1</v>
      </c>
      <c r="M148" s="401">
        <f t="shared" si="41"/>
        <v>0</v>
      </c>
      <c r="N148" s="401">
        <f t="shared" si="46"/>
        <v>0</v>
      </c>
      <c r="O148" s="402">
        <v>1</v>
      </c>
      <c r="P148" s="401">
        <f t="shared" si="42"/>
        <v>0</v>
      </c>
      <c r="Q148" s="401">
        <f t="shared" si="43"/>
        <v>0</v>
      </c>
      <c r="R148" s="403">
        <f t="shared" si="44"/>
        <v>0</v>
      </c>
    </row>
    <row r="149" spans="2:18" s="374" customFormat="1" ht="15" customHeight="1" x14ac:dyDescent="0.2">
      <c r="B149" s="396"/>
      <c r="C149" s="397" t="s">
        <v>297</v>
      </c>
      <c r="D149" s="405" t="s">
        <v>297</v>
      </c>
      <c r="E149" s="398"/>
      <c r="F149" s="398"/>
      <c r="G149" s="399"/>
      <c r="H149" s="399"/>
      <c r="I149" s="400"/>
      <c r="J149" s="427"/>
      <c r="K149" s="401">
        <f t="shared" si="45"/>
        <v>0</v>
      </c>
      <c r="L149" s="402">
        <v>1</v>
      </c>
      <c r="M149" s="401">
        <f t="shared" si="41"/>
        <v>0</v>
      </c>
      <c r="N149" s="401">
        <f t="shared" si="46"/>
        <v>0</v>
      </c>
      <c r="O149" s="402">
        <v>1</v>
      </c>
      <c r="P149" s="401">
        <f t="shared" si="42"/>
        <v>0</v>
      </c>
      <c r="Q149" s="401">
        <f t="shared" si="43"/>
        <v>0</v>
      </c>
      <c r="R149" s="403">
        <f t="shared" si="44"/>
        <v>0</v>
      </c>
    </row>
    <row r="150" spans="2:18" s="374" customFormat="1" ht="15" customHeight="1" x14ac:dyDescent="0.2">
      <c r="B150" s="396"/>
      <c r="C150" s="397" t="s">
        <v>297</v>
      </c>
      <c r="D150" s="405" t="s">
        <v>297</v>
      </c>
      <c r="E150" s="398"/>
      <c r="F150" s="398"/>
      <c r="G150" s="399"/>
      <c r="H150" s="399"/>
      <c r="I150" s="400"/>
      <c r="J150" s="427"/>
      <c r="K150" s="401">
        <f t="shared" si="45"/>
        <v>0</v>
      </c>
      <c r="L150" s="402">
        <v>1</v>
      </c>
      <c r="M150" s="401">
        <f t="shared" si="41"/>
        <v>0</v>
      </c>
      <c r="N150" s="401">
        <f t="shared" si="46"/>
        <v>0</v>
      </c>
      <c r="O150" s="402">
        <v>1</v>
      </c>
      <c r="P150" s="401">
        <f t="shared" si="42"/>
        <v>0</v>
      </c>
      <c r="Q150" s="401">
        <f t="shared" si="43"/>
        <v>0</v>
      </c>
      <c r="R150" s="403">
        <f t="shared" si="44"/>
        <v>0</v>
      </c>
    </row>
    <row r="151" spans="2:18" s="374" customFormat="1" ht="15" customHeight="1" x14ac:dyDescent="0.2">
      <c r="B151" s="396"/>
      <c r="C151" s="397" t="s">
        <v>297</v>
      </c>
      <c r="D151" s="405" t="s">
        <v>297</v>
      </c>
      <c r="E151" s="398"/>
      <c r="F151" s="398"/>
      <c r="G151" s="399"/>
      <c r="H151" s="399"/>
      <c r="I151" s="400"/>
      <c r="J151" s="427"/>
      <c r="K151" s="401">
        <f t="shared" si="45"/>
        <v>0</v>
      </c>
      <c r="L151" s="402">
        <v>1</v>
      </c>
      <c r="M151" s="401">
        <f t="shared" si="41"/>
        <v>0</v>
      </c>
      <c r="N151" s="401">
        <f t="shared" si="46"/>
        <v>0</v>
      </c>
      <c r="O151" s="402">
        <v>1</v>
      </c>
      <c r="P151" s="401">
        <f t="shared" si="42"/>
        <v>0</v>
      </c>
      <c r="Q151" s="401">
        <f t="shared" si="43"/>
        <v>0</v>
      </c>
      <c r="R151" s="403">
        <f t="shared" si="44"/>
        <v>0</v>
      </c>
    </row>
    <row r="152" spans="2:18" s="374" customFormat="1" ht="15" customHeight="1" x14ac:dyDescent="0.2">
      <c r="B152" s="396"/>
      <c r="C152" s="397" t="s">
        <v>297</v>
      </c>
      <c r="D152" s="405" t="s">
        <v>297</v>
      </c>
      <c r="E152" s="398"/>
      <c r="F152" s="398"/>
      <c r="G152" s="399"/>
      <c r="H152" s="399"/>
      <c r="I152" s="400"/>
      <c r="J152" s="427"/>
      <c r="K152" s="401">
        <f t="shared" si="45"/>
        <v>0</v>
      </c>
      <c r="L152" s="402">
        <v>1</v>
      </c>
      <c r="M152" s="401">
        <f t="shared" si="41"/>
        <v>0</v>
      </c>
      <c r="N152" s="401">
        <f t="shared" si="46"/>
        <v>0</v>
      </c>
      <c r="O152" s="402">
        <v>1</v>
      </c>
      <c r="P152" s="401">
        <f t="shared" si="42"/>
        <v>0</v>
      </c>
      <c r="Q152" s="401">
        <f t="shared" si="43"/>
        <v>0</v>
      </c>
      <c r="R152" s="403">
        <f t="shared" si="44"/>
        <v>0</v>
      </c>
    </row>
    <row r="153" spans="2:18" s="374" customFormat="1" ht="15" customHeight="1" x14ac:dyDescent="0.2">
      <c r="B153" s="396"/>
      <c r="C153" s="397" t="s">
        <v>297</v>
      </c>
      <c r="D153" s="405" t="s">
        <v>297</v>
      </c>
      <c r="E153" s="398"/>
      <c r="F153" s="398"/>
      <c r="G153" s="399"/>
      <c r="H153" s="399"/>
      <c r="I153" s="400"/>
      <c r="J153" s="427"/>
      <c r="K153" s="401">
        <f t="shared" si="45"/>
        <v>0</v>
      </c>
      <c r="L153" s="402">
        <v>1</v>
      </c>
      <c r="M153" s="401">
        <f t="shared" si="41"/>
        <v>0</v>
      </c>
      <c r="N153" s="401">
        <f t="shared" si="46"/>
        <v>0</v>
      </c>
      <c r="O153" s="402">
        <v>1</v>
      </c>
      <c r="P153" s="401">
        <f t="shared" si="42"/>
        <v>0</v>
      </c>
      <c r="Q153" s="401">
        <f t="shared" si="43"/>
        <v>0</v>
      </c>
      <c r="R153" s="403">
        <f t="shared" si="44"/>
        <v>0</v>
      </c>
    </row>
    <row r="154" spans="2:18" s="374" customFormat="1" ht="15" customHeight="1" x14ac:dyDescent="0.2">
      <c r="B154" s="396"/>
      <c r="C154" s="397" t="s">
        <v>297</v>
      </c>
      <c r="D154" s="405" t="s">
        <v>297</v>
      </c>
      <c r="E154" s="398"/>
      <c r="F154" s="398"/>
      <c r="G154" s="399"/>
      <c r="H154" s="399"/>
      <c r="I154" s="400"/>
      <c r="J154" s="427"/>
      <c r="K154" s="401">
        <f t="shared" si="45"/>
        <v>0</v>
      </c>
      <c r="L154" s="402">
        <v>1</v>
      </c>
      <c r="M154" s="401">
        <f t="shared" si="41"/>
        <v>0</v>
      </c>
      <c r="N154" s="401">
        <f t="shared" si="46"/>
        <v>0</v>
      </c>
      <c r="O154" s="402">
        <v>1</v>
      </c>
      <c r="P154" s="401">
        <f t="shared" si="42"/>
        <v>0</v>
      </c>
      <c r="Q154" s="401">
        <f t="shared" si="43"/>
        <v>0</v>
      </c>
      <c r="R154" s="403">
        <f t="shared" si="44"/>
        <v>0</v>
      </c>
    </row>
    <row r="155" spans="2:18" s="374" customFormat="1" ht="15" customHeight="1" x14ac:dyDescent="0.2">
      <c r="B155" s="396"/>
      <c r="C155" s="397" t="s">
        <v>297</v>
      </c>
      <c r="D155" s="405" t="s">
        <v>297</v>
      </c>
      <c r="E155" s="398"/>
      <c r="F155" s="398"/>
      <c r="G155" s="399"/>
      <c r="H155" s="399"/>
      <c r="I155" s="400"/>
      <c r="J155" s="427"/>
      <c r="K155" s="401">
        <f t="shared" si="45"/>
        <v>0</v>
      </c>
      <c r="L155" s="402">
        <v>1</v>
      </c>
      <c r="M155" s="401">
        <f t="shared" si="41"/>
        <v>0</v>
      </c>
      <c r="N155" s="401">
        <f t="shared" si="46"/>
        <v>0</v>
      </c>
      <c r="O155" s="402">
        <v>1</v>
      </c>
      <c r="P155" s="401">
        <f t="shared" si="42"/>
        <v>0</v>
      </c>
      <c r="Q155" s="401">
        <f t="shared" si="43"/>
        <v>0</v>
      </c>
      <c r="R155" s="403">
        <f t="shared" si="44"/>
        <v>0</v>
      </c>
    </row>
    <row r="156" spans="2:18" s="374" customFormat="1" ht="15" customHeight="1" x14ac:dyDescent="0.2">
      <c r="B156" s="396"/>
      <c r="C156" s="397" t="s">
        <v>297</v>
      </c>
      <c r="D156" s="405" t="s">
        <v>297</v>
      </c>
      <c r="E156" s="398"/>
      <c r="F156" s="398"/>
      <c r="G156" s="399"/>
      <c r="H156" s="399"/>
      <c r="I156" s="400"/>
      <c r="J156" s="427"/>
      <c r="K156" s="401">
        <f t="shared" si="45"/>
        <v>0</v>
      </c>
      <c r="L156" s="402">
        <v>1</v>
      </c>
      <c r="M156" s="401">
        <f t="shared" si="41"/>
        <v>0</v>
      </c>
      <c r="N156" s="401">
        <f t="shared" si="46"/>
        <v>0</v>
      </c>
      <c r="O156" s="402">
        <v>1</v>
      </c>
      <c r="P156" s="401">
        <f t="shared" si="42"/>
        <v>0</v>
      </c>
      <c r="Q156" s="401">
        <f t="shared" si="43"/>
        <v>0</v>
      </c>
      <c r="R156" s="403">
        <f t="shared" si="44"/>
        <v>0</v>
      </c>
    </row>
    <row r="157" spans="2:18" s="374" customFormat="1" ht="15" customHeight="1" x14ac:dyDescent="0.2">
      <c r="B157" s="396"/>
      <c r="C157" s="397" t="s">
        <v>297</v>
      </c>
      <c r="D157" s="405" t="s">
        <v>297</v>
      </c>
      <c r="E157" s="398"/>
      <c r="F157" s="398"/>
      <c r="G157" s="399"/>
      <c r="H157" s="399"/>
      <c r="I157" s="400"/>
      <c r="J157" s="427"/>
      <c r="K157" s="401">
        <f t="shared" si="45"/>
        <v>0</v>
      </c>
      <c r="L157" s="402">
        <v>1</v>
      </c>
      <c r="M157" s="401">
        <f t="shared" si="41"/>
        <v>0</v>
      </c>
      <c r="N157" s="401">
        <f t="shared" si="46"/>
        <v>0</v>
      </c>
      <c r="O157" s="402">
        <v>1</v>
      </c>
      <c r="P157" s="401">
        <f t="shared" si="42"/>
        <v>0</v>
      </c>
      <c r="Q157" s="401">
        <f t="shared" si="43"/>
        <v>0</v>
      </c>
      <c r="R157" s="403">
        <f t="shared" si="44"/>
        <v>0</v>
      </c>
    </row>
    <row r="158" spans="2:18" s="374" customFormat="1" ht="15" customHeight="1" x14ac:dyDescent="0.2">
      <c r="B158" s="396"/>
      <c r="C158" s="397" t="s">
        <v>297</v>
      </c>
      <c r="D158" s="405" t="s">
        <v>297</v>
      </c>
      <c r="E158" s="398"/>
      <c r="F158" s="398"/>
      <c r="G158" s="399"/>
      <c r="H158" s="399"/>
      <c r="I158" s="400"/>
      <c r="J158" s="427"/>
      <c r="K158" s="401">
        <f t="shared" si="45"/>
        <v>0</v>
      </c>
      <c r="L158" s="402">
        <v>1</v>
      </c>
      <c r="M158" s="401">
        <f t="shared" ref="M158:M173" si="47">K158*L158</f>
        <v>0</v>
      </c>
      <c r="N158" s="401">
        <f t="shared" si="46"/>
        <v>0</v>
      </c>
      <c r="O158" s="402">
        <v>1</v>
      </c>
      <c r="P158" s="401">
        <f t="shared" ref="P158:P173" si="48">N158*O158</f>
        <v>0</v>
      </c>
      <c r="Q158" s="401">
        <f t="shared" ref="Q158:Q173" si="49">K158+N158</f>
        <v>0</v>
      </c>
      <c r="R158" s="403">
        <f t="shared" ref="R158:R173" si="50">M158+P158</f>
        <v>0</v>
      </c>
    </row>
    <row r="159" spans="2:18" s="374" customFormat="1" ht="15" customHeight="1" x14ac:dyDescent="0.2">
      <c r="B159" s="396"/>
      <c r="C159" s="397" t="s">
        <v>297</v>
      </c>
      <c r="D159" s="405" t="s">
        <v>297</v>
      </c>
      <c r="E159" s="398"/>
      <c r="F159" s="398"/>
      <c r="G159" s="399"/>
      <c r="H159" s="399"/>
      <c r="I159" s="400"/>
      <c r="J159" s="427"/>
      <c r="K159" s="401">
        <f t="shared" si="45"/>
        <v>0</v>
      </c>
      <c r="L159" s="402">
        <v>1</v>
      </c>
      <c r="M159" s="401">
        <f t="shared" si="47"/>
        <v>0</v>
      </c>
      <c r="N159" s="401">
        <f t="shared" si="46"/>
        <v>0</v>
      </c>
      <c r="O159" s="402">
        <v>1</v>
      </c>
      <c r="P159" s="401">
        <f t="shared" si="48"/>
        <v>0</v>
      </c>
      <c r="Q159" s="401">
        <f t="shared" si="49"/>
        <v>0</v>
      </c>
      <c r="R159" s="403">
        <f t="shared" si="50"/>
        <v>0</v>
      </c>
    </row>
    <row r="160" spans="2:18" s="374" customFormat="1" ht="15" customHeight="1" x14ac:dyDescent="0.2">
      <c r="B160" s="396"/>
      <c r="C160" s="397" t="s">
        <v>297</v>
      </c>
      <c r="D160" s="405" t="s">
        <v>297</v>
      </c>
      <c r="E160" s="398"/>
      <c r="F160" s="398"/>
      <c r="G160" s="399"/>
      <c r="H160" s="399"/>
      <c r="I160" s="400"/>
      <c r="J160" s="427"/>
      <c r="K160" s="401">
        <f t="shared" si="45"/>
        <v>0</v>
      </c>
      <c r="L160" s="402">
        <v>1</v>
      </c>
      <c r="M160" s="401">
        <f t="shared" si="47"/>
        <v>0</v>
      </c>
      <c r="N160" s="401">
        <f t="shared" si="46"/>
        <v>0</v>
      </c>
      <c r="O160" s="402">
        <v>1</v>
      </c>
      <c r="P160" s="401">
        <f t="shared" si="48"/>
        <v>0</v>
      </c>
      <c r="Q160" s="401">
        <f t="shared" si="49"/>
        <v>0</v>
      </c>
      <c r="R160" s="403">
        <f t="shared" si="50"/>
        <v>0</v>
      </c>
    </row>
    <row r="161" spans="2:18" s="374" customFormat="1" ht="15" customHeight="1" x14ac:dyDescent="0.2">
      <c r="B161" s="396"/>
      <c r="C161" s="397" t="s">
        <v>297</v>
      </c>
      <c r="D161" s="405" t="s">
        <v>297</v>
      </c>
      <c r="E161" s="398"/>
      <c r="F161" s="398"/>
      <c r="G161" s="399"/>
      <c r="H161" s="399"/>
      <c r="I161" s="400"/>
      <c r="J161" s="427"/>
      <c r="K161" s="401">
        <f t="shared" si="45"/>
        <v>0</v>
      </c>
      <c r="L161" s="402">
        <v>1</v>
      </c>
      <c r="M161" s="401">
        <f t="shared" si="47"/>
        <v>0</v>
      </c>
      <c r="N161" s="401">
        <f t="shared" si="46"/>
        <v>0</v>
      </c>
      <c r="O161" s="402">
        <v>1</v>
      </c>
      <c r="P161" s="401">
        <f t="shared" si="48"/>
        <v>0</v>
      </c>
      <c r="Q161" s="401">
        <f t="shared" si="49"/>
        <v>0</v>
      </c>
      <c r="R161" s="403">
        <f t="shared" si="50"/>
        <v>0</v>
      </c>
    </row>
    <row r="162" spans="2:18" s="374" customFormat="1" ht="15" customHeight="1" x14ac:dyDescent="0.2">
      <c r="B162" s="396"/>
      <c r="C162" s="397" t="s">
        <v>297</v>
      </c>
      <c r="D162" s="405" t="s">
        <v>297</v>
      </c>
      <c r="E162" s="398"/>
      <c r="F162" s="398"/>
      <c r="G162" s="399"/>
      <c r="H162" s="399"/>
      <c r="I162" s="400"/>
      <c r="J162" s="427"/>
      <c r="K162" s="401">
        <f t="shared" si="45"/>
        <v>0</v>
      </c>
      <c r="L162" s="402">
        <v>1</v>
      </c>
      <c r="M162" s="401">
        <f t="shared" si="47"/>
        <v>0</v>
      </c>
      <c r="N162" s="401">
        <f t="shared" si="46"/>
        <v>0</v>
      </c>
      <c r="O162" s="402">
        <v>1</v>
      </c>
      <c r="P162" s="401">
        <f t="shared" si="48"/>
        <v>0</v>
      </c>
      <c r="Q162" s="401">
        <f t="shared" si="49"/>
        <v>0</v>
      </c>
      <c r="R162" s="403">
        <f t="shared" si="50"/>
        <v>0</v>
      </c>
    </row>
    <row r="163" spans="2:18" s="374" customFormat="1" ht="15" customHeight="1" x14ac:dyDescent="0.2">
      <c r="B163" s="396"/>
      <c r="C163" s="397" t="s">
        <v>297</v>
      </c>
      <c r="D163" s="405" t="s">
        <v>297</v>
      </c>
      <c r="E163" s="398"/>
      <c r="F163" s="398"/>
      <c r="G163" s="399"/>
      <c r="H163" s="399"/>
      <c r="I163" s="400"/>
      <c r="J163" s="427"/>
      <c r="K163" s="401">
        <f t="shared" si="45"/>
        <v>0</v>
      </c>
      <c r="L163" s="402">
        <v>1</v>
      </c>
      <c r="M163" s="401">
        <f t="shared" si="47"/>
        <v>0</v>
      </c>
      <c r="N163" s="401">
        <f t="shared" si="46"/>
        <v>0</v>
      </c>
      <c r="O163" s="402">
        <v>1</v>
      </c>
      <c r="P163" s="401">
        <f t="shared" si="48"/>
        <v>0</v>
      </c>
      <c r="Q163" s="401">
        <f t="shared" si="49"/>
        <v>0</v>
      </c>
      <c r="R163" s="403">
        <f t="shared" si="50"/>
        <v>0</v>
      </c>
    </row>
    <row r="164" spans="2:18" s="374" customFormat="1" ht="15" customHeight="1" x14ac:dyDescent="0.2">
      <c r="B164" s="396"/>
      <c r="C164" s="397" t="s">
        <v>297</v>
      </c>
      <c r="D164" s="405" t="s">
        <v>297</v>
      </c>
      <c r="E164" s="398"/>
      <c r="F164" s="398"/>
      <c r="G164" s="399"/>
      <c r="H164" s="399"/>
      <c r="I164" s="400"/>
      <c r="J164" s="427"/>
      <c r="K164" s="401">
        <f t="shared" si="45"/>
        <v>0</v>
      </c>
      <c r="L164" s="402">
        <v>1</v>
      </c>
      <c r="M164" s="401">
        <f t="shared" si="47"/>
        <v>0</v>
      </c>
      <c r="N164" s="401">
        <f t="shared" si="46"/>
        <v>0</v>
      </c>
      <c r="O164" s="402">
        <v>1</v>
      </c>
      <c r="P164" s="401">
        <f t="shared" si="48"/>
        <v>0</v>
      </c>
      <c r="Q164" s="401">
        <f t="shared" si="49"/>
        <v>0</v>
      </c>
      <c r="R164" s="403">
        <f t="shared" si="50"/>
        <v>0</v>
      </c>
    </row>
    <row r="165" spans="2:18" s="374" customFormat="1" ht="15" customHeight="1" x14ac:dyDescent="0.2">
      <c r="B165" s="396"/>
      <c r="C165" s="397" t="s">
        <v>297</v>
      </c>
      <c r="D165" s="405" t="s">
        <v>297</v>
      </c>
      <c r="E165" s="398"/>
      <c r="F165" s="398"/>
      <c r="G165" s="399"/>
      <c r="H165" s="399"/>
      <c r="I165" s="400"/>
      <c r="J165" s="427"/>
      <c r="K165" s="401">
        <f t="shared" si="45"/>
        <v>0</v>
      </c>
      <c r="L165" s="402">
        <v>1</v>
      </c>
      <c r="M165" s="401">
        <f t="shared" si="47"/>
        <v>0</v>
      </c>
      <c r="N165" s="401">
        <f t="shared" si="46"/>
        <v>0</v>
      </c>
      <c r="O165" s="402">
        <v>1</v>
      </c>
      <c r="P165" s="401">
        <f t="shared" si="48"/>
        <v>0</v>
      </c>
      <c r="Q165" s="401">
        <f t="shared" si="49"/>
        <v>0</v>
      </c>
      <c r="R165" s="403">
        <f t="shared" si="50"/>
        <v>0</v>
      </c>
    </row>
    <row r="166" spans="2:18" s="374" customFormat="1" ht="15" customHeight="1" x14ac:dyDescent="0.2">
      <c r="B166" s="396"/>
      <c r="C166" s="397" t="s">
        <v>297</v>
      </c>
      <c r="D166" s="405" t="s">
        <v>297</v>
      </c>
      <c r="E166" s="398"/>
      <c r="F166" s="398"/>
      <c r="G166" s="399"/>
      <c r="H166" s="399"/>
      <c r="I166" s="400"/>
      <c r="J166" s="427"/>
      <c r="K166" s="401">
        <f t="shared" si="45"/>
        <v>0</v>
      </c>
      <c r="L166" s="402">
        <v>1</v>
      </c>
      <c r="M166" s="401">
        <f t="shared" si="47"/>
        <v>0</v>
      </c>
      <c r="N166" s="401">
        <f t="shared" si="46"/>
        <v>0</v>
      </c>
      <c r="O166" s="402">
        <v>1</v>
      </c>
      <c r="P166" s="401">
        <f t="shared" si="48"/>
        <v>0</v>
      </c>
      <c r="Q166" s="401">
        <f t="shared" si="49"/>
        <v>0</v>
      </c>
      <c r="R166" s="403">
        <f t="shared" si="50"/>
        <v>0</v>
      </c>
    </row>
    <row r="167" spans="2:18" s="374" customFormat="1" ht="15" customHeight="1" x14ac:dyDescent="0.2">
      <c r="B167" s="396"/>
      <c r="C167" s="397" t="s">
        <v>297</v>
      </c>
      <c r="D167" s="405" t="s">
        <v>297</v>
      </c>
      <c r="E167" s="398"/>
      <c r="F167" s="398"/>
      <c r="G167" s="399"/>
      <c r="H167" s="399"/>
      <c r="I167" s="400"/>
      <c r="J167" s="427"/>
      <c r="K167" s="401">
        <f t="shared" si="45"/>
        <v>0</v>
      </c>
      <c r="L167" s="402">
        <v>1</v>
      </c>
      <c r="M167" s="401">
        <f t="shared" si="47"/>
        <v>0</v>
      </c>
      <c r="N167" s="401">
        <f t="shared" si="46"/>
        <v>0</v>
      </c>
      <c r="O167" s="402">
        <v>1</v>
      </c>
      <c r="P167" s="401">
        <f t="shared" si="48"/>
        <v>0</v>
      </c>
      <c r="Q167" s="401">
        <f t="shared" si="49"/>
        <v>0</v>
      </c>
      <c r="R167" s="403">
        <f t="shared" si="50"/>
        <v>0</v>
      </c>
    </row>
    <row r="168" spans="2:18" s="374" customFormat="1" ht="15" customHeight="1" x14ac:dyDescent="0.2">
      <c r="B168" s="396"/>
      <c r="C168" s="397" t="s">
        <v>297</v>
      </c>
      <c r="D168" s="405" t="s">
        <v>297</v>
      </c>
      <c r="E168" s="398"/>
      <c r="F168" s="398"/>
      <c r="G168" s="399"/>
      <c r="H168" s="399"/>
      <c r="I168" s="400"/>
      <c r="J168" s="427"/>
      <c r="K168" s="401">
        <f t="shared" si="45"/>
        <v>0</v>
      </c>
      <c r="L168" s="402">
        <v>1</v>
      </c>
      <c r="M168" s="401">
        <f t="shared" si="47"/>
        <v>0</v>
      </c>
      <c r="N168" s="401">
        <f t="shared" si="46"/>
        <v>0</v>
      </c>
      <c r="O168" s="402">
        <v>1</v>
      </c>
      <c r="P168" s="401">
        <f t="shared" si="48"/>
        <v>0</v>
      </c>
      <c r="Q168" s="401">
        <f t="shared" si="49"/>
        <v>0</v>
      </c>
      <c r="R168" s="403">
        <f t="shared" si="50"/>
        <v>0</v>
      </c>
    </row>
    <row r="169" spans="2:18" s="374" customFormat="1" ht="15" customHeight="1" x14ac:dyDescent="0.2">
      <c r="B169" s="396"/>
      <c r="C169" s="397" t="s">
        <v>297</v>
      </c>
      <c r="D169" s="405" t="s">
        <v>297</v>
      </c>
      <c r="E169" s="398"/>
      <c r="F169" s="398"/>
      <c r="G169" s="399"/>
      <c r="H169" s="399"/>
      <c r="I169" s="400"/>
      <c r="J169" s="427"/>
      <c r="K169" s="401">
        <f t="shared" si="45"/>
        <v>0</v>
      </c>
      <c r="L169" s="402">
        <v>1</v>
      </c>
      <c r="M169" s="401">
        <f t="shared" si="47"/>
        <v>0</v>
      </c>
      <c r="N169" s="401">
        <f t="shared" si="46"/>
        <v>0</v>
      </c>
      <c r="O169" s="402">
        <v>1</v>
      </c>
      <c r="P169" s="401">
        <f t="shared" si="48"/>
        <v>0</v>
      </c>
      <c r="Q169" s="401">
        <f t="shared" si="49"/>
        <v>0</v>
      </c>
      <c r="R169" s="403">
        <f t="shared" si="50"/>
        <v>0</v>
      </c>
    </row>
    <row r="170" spans="2:18" s="374" customFormat="1" ht="15" customHeight="1" x14ac:dyDescent="0.2">
      <c r="B170" s="396"/>
      <c r="C170" s="397" t="s">
        <v>297</v>
      </c>
      <c r="D170" s="405" t="s">
        <v>297</v>
      </c>
      <c r="E170" s="398"/>
      <c r="F170" s="398"/>
      <c r="G170" s="399"/>
      <c r="H170" s="399"/>
      <c r="I170" s="400"/>
      <c r="J170" s="427"/>
      <c r="K170" s="401">
        <f t="shared" si="45"/>
        <v>0</v>
      </c>
      <c r="L170" s="402">
        <v>1</v>
      </c>
      <c r="M170" s="401">
        <f t="shared" si="47"/>
        <v>0</v>
      </c>
      <c r="N170" s="401">
        <f t="shared" si="46"/>
        <v>0</v>
      </c>
      <c r="O170" s="402">
        <v>1</v>
      </c>
      <c r="P170" s="401">
        <f t="shared" si="48"/>
        <v>0</v>
      </c>
      <c r="Q170" s="401">
        <f t="shared" si="49"/>
        <v>0</v>
      </c>
      <c r="R170" s="403">
        <f t="shared" si="50"/>
        <v>0</v>
      </c>
    </row>
    <row r="171" spans="2:18" s="374" customFormat="1" ht="15" customHeight="1" x14ac:dyDescent="0.2">
      <c r="B171" s="396"/>
      <c r="C171" s="397" t="s">
        <v>297</v>
      </c>
      <c r="D171" s="405" t="s">
        <v>297</v>
      </c>
      <c r="E171" s="398"/>
      <c r="F171" s="398"/>
      <c r="G171" s="399"/>
      <c r="H171" s="399"/>
      <c r="I171" s="400"/>
      <c r="J171" s="427"/>
      <c r="K171" s="401">
        <f t="shared" si="45"/>
        <v>0</v>
      </c>
      <c r="L171" s="402">
        <v>1</v>
      </c>
      <c r="M171" s="401">
        <f t="shared" si="47"/>
        <v>0</v>
      </c>
      <c r="N171" s="401">
        <f t="shared" si="46"/>
        <v>0</v>
      </c>
      <c r="O171" s="402">
        <v>1</v>
      </c>
      <c r="P171" s="401">
        <f t="shared" si="48"/>
        <v>0</v>
      </c>
      <c r="Q171" s="401">
        <f t="shared" si="49"/>
        <v>0</v>
      </c>
      <c r="R171" s="403">
        <f t="shared" si="50"/>
        <v>0</v>
      </c>
    </row>
    <row r="172" spans="2:18" s="374" customFormat="1" ht="15" customHeight="1" x14ac:dyDescent="0.2">
      <c r="B172" s="396"/>
      <c r="C172" s="397" t="s">
        <v>297</v>
      </c>
      <c r="D172" s="405" t="s">
        <v>297</v>
      </c>
      <c r="E172" s="398"/>
      <c r="F172" s="398"/>
      <c r="G172" s="399"/>
      <c r="H172" s="399"/>
      <c r="I172" s="400"/>
      <c r="J172" s="427"/>
      <c r="K172" s="401">
        <f t="shared" si="45"/>
        <v>0</v>
      </c>
      <c r="L172" s="402">
        <v>1</v>
      </c>
      <c r="M172" s="401">
        <f t="shared" si="47"/>
        <v>0</v>
      </c>
      <c r="N172" s="401">
        <f t="shared" si="46"/>
        <v>0</v>
      </c>
      <c r="O172" s="402">
        <v>1</v>
      </c>
      <c r="P172" s="401">
        <f t="shared" si="48"/>
        <v>0</v>
      </c>
      <c r="Q172" s="401">
        <f t="shared" si="49"/>
        <v>0</v>
      </c>
      <c r="R172" s="403">
        <f t="shared" si="50"/>
        <v>0</v>
      </c>
    </row>
    <row r="173" spans="2:18" s="374" customFormat="1" ht="15" customHeight="1" x14ac:dyDescent="0.2">
      <c r="B173" s="396"/>
      <c r="C173" s="397" t="s">
        <v>297</v>
      </c>
      <c r="D173" s="405" t="s">
        <v>297</v>
      </c>
      <c r="E173" s="398"/>
      <c r="F173" s="398"/>
      <c r="G173" s="399"/>
      <c r="H173" s="399"/>
      <c r="I173" s="400"/>
      <c r="J173" s="427"/>
      <c r="K173" s="401">
        <f t="shared" si="45"/>
        <v>0</v>
      </c>
      <c r="L173" s="402">
        <v>1</v>
      </c>
      <c r="M173" s="401">
        <f t="shared" si="47"/>
        <v>0</v>
      </c>
      <c r="N173" s="401">
        <f t="shared" si="46"/>
        <v>0</v>
      </c>
      <c r="O173" s="402">
        <v>1</v>
      </c>
      <c r="P173" s="401">
        <f t="shared" si="48"/>
        <v>0</v>
      </c>
      <c r="Q173" s="401">
        <f t="shared" si="49"/>
        <v>0</v>
      </c>
      <c r="R173" s="403">
        <f t="shared" si="50"/>
        <v>0</v>
      </c>
    </row>
  </sheetData>
  <dataConsolidate/>
  <mergeCells count="4">
    <mergeCell ref="R5:S5"/>
    <mergeCell ref="K66:M66"/>
    <mergeCell ref="N66:P66"/>
    <mergeCell ref="Q66:R66"/>
  </mergeCells>
  <phoneticPr fontId="9" type="noConversion"/>
  <conditionalFormatting sqref="S14">
    <cfRule type="expression" dxfId="0" priority="1">
      <formula>OR($S$13&gt;0.01,$S$13&lt;-0.01)</formula>
    </cfRule>
  </conditionalFormatting>
  <dataValidations count="4">
    <dataValidation type="decimal" operator="greaterThanOrEqual" allowBlank="1" showInputMessage="1" showErrorMessage="1" error="Bitte eine Dezimalzahl größer oder gleich Null eintragen!" sqref="E18:F59 G58:H60 G20:I21 G51:I56 I58:I59 G44:I49 G37:I42 G30:I35 G23:I28 C14:Q14 C7:K13" xr:uid="{00000000-0002-0000-0900-000000000000}">
      <formula1>0</formula1>
    </dataValidation>
    <dataValidation type="decimal" allowBlank="1" showInputMessage="1" showErrorMessage="1" error="Der Faktor muss zwischen 0 und 1 liegen" sqref="L69:L173 O69:O173" xr:uid="{00000000-0002-0000-0900-000001000000}">
      <formula1>0</formula1>
      <formula2>1</formula2>
    </dataValidation>
    <dataValidation type="list" allowBlank="1" showInputMessage="1" showErrorMessage="1" sqref="C69:C173" xr:uid="{00000000-0002-0000-0900-000002000000}">
      <formula1>"Bitte wählen,HöS/HS,HS,HS/MS,MS,MS/NS,NS"</formula1>
    </dataValidation>
    <dataValidation type="list" allowBlank="1" showInputMessage="1" showErrorMessage="1" sqref="D69:D173" xr:uid="{00000000-0002-0000-0900-000003000000}">
      <formula1>$B$49:$B$54</formula1>
    </dataValidation>
  </dataValidations>
  <pageMargins left="0.78740157499999996" right="0.78740157499999996" top="0.984251969" bottom="0.984251969" header="0.4921259845" footer="0.4921259845"/>
  <pageSetup paperSize="9" scale="44" orientation="landscape" r:id="rId1"/>
  <headerFooter alignWithMargins="0">
    <oddFooter>&amp;R&amp;12Seite &amp;P von &amp;N</oddFooter>
  </headerFooter>
  <ignoredErrors>
    <ignoredError sqref="E21:F21 E57:F57 G21:H21 H28 H35 H42 H49 H56 H24:H25 H30:H32 H37:H39 H44:H46 H51:H53 G58:G59 H58:H59 E58:F59 H23 F56 G51:G53 G44:G46 G37:G39 G30:G32 G24:G25 G56 G49 G42 G35 G28 E49:F49 E42:F42 E35:F35 E28:F28 E22:G23 E29:G29 E36:G36 E43:G43 E50:G50 E56 E26:G27 E24:F25 E33:G34 E30:F32 E40:G41 E37:F39 E47:G48 E44:F46 E54:G55 E51:F53 G14:I14 C14:F14 D7:D13 C7:C13 E7:F13 J14:O14 P14:Q14"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_2_9">
    <tabColor rgb="FFFFFF99"/>
  </sheetPr>
  <dimension ref="B1:L165"/>
  <sheetViews>
    <sheetView showGridLines="0" zoomScaleNormal="100" workbookViewId="0">
      <pane ySplit="15" topLeftCell="A16" activePane="bottomLeft" state="frozen"/>
      <selection pane="bottomLeft"/>
    </sheetView>
  </sheetViews>
  <sheetFormatPr baseColWidth="10" defaultRowHeight="11.25" x14ac:dyDescent="0.2"/>
  <cols>
    <col min="1" max="1" width="2.625" style="337" customWidth="1"/>
    <col min="2" max="2" width="35.625" style="337" customWidth="1"/>
    <col min="3" max="3" width="15.625" style="337" customWidth="1"/>
    <col min="4" max="4" width="15.625" style="351" customWidth="1"/>
    <col min="5" max="5" width="15.625" style="337" customWidth="1"/>
    <col min="6" max="6" width="26.5" style="337" customWidth="1"/>
    <col min="7" max="7" width="21.25" style="337" customWidth="1"/>
    <col min="8" max="11" width="15.625" style="337" customWidth="1"/>
    <col min="12" max="12" width="35.625" style="337" customWidth="1"/>
    <col min="13" max="251" width="11" style="337"/>
    <col min="252" max="252" width="22.5" style="337" customWidth="1"/>
    <col min="253" max="253" width="26.875" style="337" customWidth="1"/>
    <col min="254" max="254" width="14.875" style="337" customWidth="1"/>
    <col min="255" max="258" width="13.75" style="337" customWidth="1"/>
    <col min="259" max="267" width="12.5" style="337" customWidth="1"/>
    <col min="268" max="268" width="26.875" style="337" customWidth="1"/>
    <col min="269" max="507" width="11" style="337"/>
    <col min="508" max="508" width="22.5" style="337" customWidth="1"/>
    <col min="509" max="509" width="26.875" style="337" customWidth="1"/>
    <col min="510" max="510" width="14.875" style="337" customWidth="1"/>
    <col min="511" max="514" width="13.75" style="337" customWidth="1"/>
    <col min="515" max="523" width="12.5" style="337" customWidth="1"/>
    <col min="524" max="524" width="26.875" style="337" customWidth="1"/>
    <col min="525" max="763" width="11" style="337"/>
    <col min="764" max="764" width="22.5" style="337" customWidth="1"/>
    <col min="765" max="765" width="26.875" style="337" customWidth="1"/>
    <col min="766" max="766" width="14.875" style="337" customWidth="1"/>
    <col min="767" max="770" width="13.75" style="337" customWidth="1"/>
    <col min="771" max="779" width="12.5" style="337" customWidth="1"/>
    <col min="780" max="780" width="26.875" style="337" customWidth="1"/>
    <col min="781" max="1019" width="11" style="337"/>
    <col min="1020" max="1020" width="22.5" style="337" customWidth="1"/>
    <col min="1021" max="1021" width="26.875" style="337" customWidth="1"/>
    <col min="1022" max="1022" width="14.875" style="337" customWidth="1"/>
    <col min="1023" max="1026" width="13.75" style="337" customWidth="1"/>
    <col min="1027" max="1035" width="12.5" style="337" customWidth="1"/>
    <col min="1036" max="1036" width="26.875" style="337" customWidth="1"/>
    <col min="1037" max="1275" width="11" style="337"/>
    <col min="1276" max="1276" width="22.5" style="337" customWidth="1"/>
    <col min="1277" max="1277" width="26.875" style="337" customWidth="1"/>
    <col min="1278" max="1278" width="14.875" style="337" customWidth="1"/>
    <col min="1279" max="1282" width="13.75" style="337" customWidth="1"/>
    <col min="1283" max="1291" width="12.5" style="337" customWidth="1"/>
    <col min="1292" max="1292" width="26.875" style="337" customWidth="1"/>
    <col min="1293" max="1531" width="11" style="337"/>
    <col min="1532" max="1532" width="22.5" style="337" customWidth="1"/>
    <col min="1533" max="1533" width="26.875" style="337" customWidth="1"/>
    <col min="1534" max="1534" width="14.875" style="337" customWidth="1"/>
    <col min="1535" max="1538" width="13.75" style="337" customWidth="1"/>
    <col min="1539" max="1547" width="12.5" style="337" customWidth="1"/>
    <col min="1548" max="1548" width="26.875" style="337" customWidth="1"/>
    <col min="1549" max="1787" width="11" style="337"/>
    <col min="1788" max="1788" width="22.5" style="337" customWidth="1"/>
    <col min="1789" max="1789" width="26.875" style="337" customWidth="1"/>
    <col min="1790" max="1790" width="14.875" style="337" customWidth="1"/>
    <col min="1791" max="1794" width="13.75" style="337" customWidth="1"/>
    <col min="1795" max="1803" width="12.5" style="337" customWidth="1"/>
    <col min="1804" max="1804" width="26.875" style="337" customWidth="1"/>
    <col min="1805" max="2043" width="11" style="337"/>
    <col min="2044" max="2044" width="22.5" style="337" customWidth="1"/>
    <col min="2045" max="2045" width="26.875" style="337" customWidth="1"/>
    <col min="2046" max="2046" width="14.875" style="337" customWidth="1"/>
    <col min="2047" max="2050" width="13.75" style="337" customWidth="1"/>
    <col min="2051" max="2059" width="12.5" style="337" customWidth="1"/>
    <col min="2060" max="2060" width="26.875" style="337" customWidth="1"/>
    <col min="2061" max="2299" width="11" style="337"/>
    <col min="2300" max="2300" width="22.5" style="337" customWidth="1"/>
    <col min="2301" max="2301" width="26.875" style="337" customWidth="1"/>
    <col min="2302" max="2302" width="14.875" style="337" customWidth="1"/>
    <col min="2303" max="2306" width="13.75" style="337" customWidth="1"/>
    <col min="2307" max="2315" width="12.5" style="337" customWidth="1"/>
    <col min="2316" max="2316" width="26.875" style="337" customWidth="1"/>
    <col min="2317" max="2555" width="11" style="337"/>
    <col min="2556" max="2556" width="22.5" style="337" customWidth="1"/>
    <col min="2557" max="2557" width="26.875" style="337" customWidth="1"/>
    <col min="2558" max="2558" width="14.875" style="337" customWidth="1"/>
    <col min="2559" max="2562" width="13.75" style="337" customWidth="1"/>
    <col min="2563" max="2571" width="12.5" style="337" customWidth="1"/>
    <col min="2572" max="2572" width="26.875" style="337" customWidth="1"/>
    <col min="2573" max="2811" width="11" style="337"/>
    <col min="2812" max="2812" width="22.5" style="337" customWidth="1"/>
    <col min="2813" max="2813" width="26.875" style="337" customWidth="1"/>
    <col min="2814" max="2814" width="14.875" style="337" customWidth="1"/>
    <col min="2815" max="2818" width="13.75" style="337" customWidth="1"/>
    <col min="2819" max="2827" width="12.5" style="337" customWidth="1"/>
    <col min="2828" max="2828" width="26.875" style="337" customWidth="1"/>
    <col min="2829" max="3067" width="11" style="337"/>
    <col min="3068" max="3068" width="22.5" style="337" customWidth="1"/>
    <col min="3069" max="3069" width="26.875" style="337" customWidth="1"/>
    <col min="3070" max="3070" width="14.875" style="337" customWidth="1"/>
    <col min="3071" max="3074" width="13.75" style="337" customWidth="1"/>
    <col min="3075" max="3083" width="12.5" style="337" customWidth="1"/>
    <col min="3084" max="3084" width="26.875" style="337" customWidth="1"/>
    <col min="3085" max="3323" width="11" style="337"/>
    <col min="3324" max="3324" width="22.5" style="337" customWidth="1"/>
    <col min="3325" max="3325" width="26.875" style="337" customWidth="1"/>
    <col min="3326" max="3326" width="14.875" style="337" customWidth="1"/>
    <col min="3327" max="3330" width="13.75" style="337" customWidth="1"/>
    <col min="3331" max="3339" width="12.5" style="337" customWidth="1"/>
    <col min="3340" max="3340" width="26.875" style="337" customWidth="1"/>
    <col min="3341" max="3579" width="11" style="337"/>
    <col min="3580" max="3580" width="22.5" style="337" customWidth="1"/>
    <col min="3581" max="3581" width="26.875" style="337" customWidth="1"/>
    <col min="3582" max="3582" width="14.875" style="337" customWidth="1"/>
    <col min="3583" max="3586" width="13.75" style="337" customWidth="1"/>
    <col min="3587" max="3595" width="12.5" style="337" customWidth="1"/>
    <col min="3596" max="3596" width="26.875" style="337" customWidth="1"/>
    <col min="3597" max="3835" width="11" style="337"/>
    <col min="3836" max="3836" width="22.5" style="337" customWidth="1"/>
    <col min="3837" max="3837" width="26.875" style="337" customWidth="1"/>
    <col min="3838" max="3838" width="14.875" style="337" customWidth="1"/>
    <col min="3839" max="3842" width="13.75" style="337" customWidth="1"/>
    <col min="3843" max="3851" width="12.5" style="337" customWidth="1"/>
    <col min="3852" max="3852" width="26.875" style="337" customWidth="1"/>
    <col min="3853" max="4091" width="11" style="337"/>
    <col min="4092" max="4092" width="22.5" style="337" customWidth="1"/>
    <col min="4093" max="4093" width="26.875" style="337" customWidth="1"/>
    <col min="4094" max="4094" width="14.875" style="337" customWidth="1"/>
    <col min="4095" max="4098" width="13.75" style="337" customWidth="1"/>
    <col min="4099" max="4107" width="12.5" style="337" customWidth="1"/>
    <col min="4108" max="4108" width="26.875" style="337" customWidth="1"/>
    <col min="4109" max="4347" width="11" style="337"/>
    <col min="4348" max="4348" width="22.5" style="337" customWidth="1"/>
    <col min="4349" max="4349" width="26.875" style="337" customWidth="1"/>
    <col min="4350" max="4350" width="14.875" style="337" customWidth="1"/>
    <col min="4351" max="4354" width="13.75" style="337" customWidth="1"/>
    <col min="4355" max="4363" width="12.5" style="337" customWidth="1"/>
    <col min="4364" max="4364" width="26.875" style="337" customWidth="1"/>
    <col min="4365" max="4603" width="11" style="337"/>
    <col min="4604" max="4604" width="22.5" style="337" customWidth="1"/>
    <col min="4605" max="4605" width="26.875" style="337" customWidth="1"/>
    <col min="4606" max="4606" width="14.875" style="337" customWidth="1"/>
    <col min="4607" max="4610" width="13.75" style="337" customWidth="1"/>
    <col min="4611" max="4619" width="12.5" style="337" customWidth="1"/>
    <col min="4620" max="4620" width="26.875" style="337" customWidth="1"/>
    <col min="4621" max="4859" width="11" style="337"/>
    <col min="4860" max="4860" width="22.5" style="337" customWidth="1"/>
    <col min="4861" max="4861" width="26.875" style="337" customWidth="1"/>
    <col min="4862" max="4862" width="14.875" style="337" customWidth="1"/>
    <col min="4863" max="4866" width="13.75" style="337" customWidth="1"/>
    <col min="4867" max="4875" width="12.5" style="337" customWidth="1"/>
    <col min="4876" max="4876" width="26.875" style="337" customWidth="1"/>
    <col min="4877" max="5115" width="11" style="337"/>
    <col min="5116" max="5116" width="22.5" style="337" customWidth="1"/>
    <col min="5117" max="5117" width="26.875" style="337" customWidth="1"/>
    <col min="5118" max="5118" width="14.875" style="337" customWidth="1"/>
    <col min="5119" max="5122" width="13.75" style="337" customWidth="1"/>
    <col min="5123" max="5131" width="12.5" style="337" customWidth="1"/>
    <col min="5132" max="5132" width="26.875" style="337" customWidth="1"/>
    <col min="5133" max="5371" width="11" style="337"/>
    <col min="5372" max="5372" width="22.5" style="337" customWidth="1"/>
    <col min="5373" max="5373" width="26.875" style="337" customWidth="1"/>
    <col min="5374" max="5374" width="14.875" style="337" customWidth="1"/>
    <col min="5375" max="5378" width="13.75" style="337" customWidth="1"/>
    <col min="5379" max="5387" width="12.5" style="337" customWidth="1"/>
    <col min="5388" max="5388" width="26.875" style="337" customWidth="1"/>
    <col min="5389" max="5627" width="11" style="337"/>
    <col min="5628" max="5628" width="22.5" style="337" customWidth="1"/>
    <col min="5629" max="5629" width="26.875" style="337" customWidth="1"/>
    <col min="5630" max="5630" width="14.875" style="337" customWidth="1"/>
    <col min="5631" max="5634" width="13.75" style="337" customWidth="1"/>
    <col min="5635" max="5643" width="12.5" style="337" customWidth="1"/>
    <col min="5644" max="5644" width="26.875" style="337" customWidth="1"/>
    <col min="5645" max="5883" width="11" style="337"/>
    <col min="5884" max="5884" width="22.5" style="337" customWidth="1"/>
    <col min="5885" max="5885" width="26.875" style="337" customWidth="1"/>
    <col min="5886" max="5886" width="14.875" style="337" customWidth="1"/>
    <col min="5887" max="5890" width="13.75" style="337" customWidth="1"/>
    <col min="5891" max="5899" width="12.5" style="337" customWidth="1"/>
    <col min="5900" max="5900" width="26.875" style="337" customWidth="1"/>
    <col min="5901" max="6139" width="11" style="337"/>
    <col min="6140" max="6140" width="22.5" style="337" customWidth="1"/>
    <col min="6141" max="6141" width="26.875" style="337" customWidth="1"/>
    <col min="6142" max="6142" width="14.875" style="337" customWidth="1"/>
    <col min="6143" max="6146" width="13.75" style="337" customWidth="1"/>
    <col min="6147" max="6155" width="12.5" style="337" customWidth="1"/>
    <col min="6156" max="6156" width="26.875" style="337" customWidth="1"/>
    <col min="6157" max="6395" width="11" style="337"/>
    <col min="6396" max="6396" width="22.5" style="337" customWidth="1"/>
    <col min="6397" max="6397" width="26.875" style="337" customWidth="1"/>
    <col min="6398" max="6398" width="14.875" style="337" customWidth="1"/>
    <col min="6399" max="6402" width="13.75" style="337" customWidth="1"/>
    <col min="6403" max="6411" width="12.5" style="337" customWidth="1"/>
    <col min="6412" max="6412" width="26.875" style="337" customWidth="1"/>
    <col min="6413" max="6651" width="11" style="337"/>
    <col min="6652" max="6652" width="22.5" style="337" customWidth="1"/>
    <col min="6653" max="6653" width="26.875" style="337" customWidth="1"/>
    <col min="6654" max="6654" width="14.875" style="337" customWidth="1"/>
    <col min="6655" max="6658" width="13.75" style="337" customWidth="1"/>
    <col min="6659" max="6667" width="12.5" style="337" customWidth="1"/>
    <col min="6668" max="6668" width="26.875" style="337" customWidth="1"/>
    <col min="6669" max="6907" width="11" style="337"/>
    <col min="6908" max="6908" width="22.5" style="337" customWidth="1"/>
    <col min="6909" max="6909" width="26.875" style="337" customWidth="1"/>
    <col min="6910" max="6910" width="14.875" style="337" customWidth="1"/>
    <col min="6911" max="6914" width="13.75" style="337" customWidth="1"/>
    <col min="6915" max="6923" width="12.5" style="337" customWidth="1"/>
    <col min="6924" max="6924" width="26.875" style="337" customWidth="1"/>
    <col min="6925" max="7163" width="11" style="337"/>
    <col min="7164" max="7164" width="22.5" style="337" customWidth="1"/>
    <col min="7165" max="7165" width="26.875" style="337" customWidth="1"/>
    <col min="7166" max="7166" width="14.875" style="337" customWidth="1"/>
    <col min="7167" max="7170" width="13.75" style="337" customWidth="1"/>
    <col min="7171" max="7179" width="12.5" style="337" customWidth="1"/>
    <col min="7180" max="7180" width="26.875" style="337" customWidth="1"/>
    <col min="7181" max="7419" width="11" style="337"/>
    <col min="7420" max="7420" width="22.5" style="337" customWidth="1"/>
    <col min="7421" max="7421" width="26.875" style="337" customWidth="1"/>
    <col min="7422" max="7422" width="14.875" style="337" customWidth="1"/>
    <col min="7423" max="7426" width="13.75" style="337" customWidth="1"/>
    <col min="7427" max="7435" width="12.5" style="337" customWidth="1"/>
    <col min="7436" max="7436" width="26.875" style="337" customWidth="1"/>
    <col min="7437" max="7675" width="11" style="337"/>
    <col min="7676" max="7676" width="22.5" style="337" customWidth="1"/>
    <col min="7677" max="7677" width="26.875" style="337" customWidth="1"/>
    <col min="7678" max="7678" width="14.875" style="337" customWidth="1"/>
    <col min="7679" max="7682" width="13.75" style="337" customWidth="1"/>
    <col min="7683" max="7691" width="12.5" style="337" customWidth="1"/>
    <col min="7692" max="7692" width="26.875" style="337" customWidth="1"/>
    <col min="7693" max="7931" width="11" style="337"/>
    <col min="7932" max="7932" width="22.5" style="337" customWidth="1"/>
    <col min="7933" max="7933" width="26.875" style="337" customWidth="1"/>
    <col min="7934" max="7934" width="14.875" style="337" customWidth="1"/>
    <col min="7935" max="7938" width="13.75" style="337" customWidth="1"/>
    <col min="7939" max="7947" width="12.5" style="337" customWidth="1"/>
    <col min="7948" max="7948" width="26.875" style="337" customWidth="1"/>
    <col min="7949" max="8187" width="11" style="337"/>
    <col min="8188" max="8188" width="22.5" style="337" customWidth="1"/>
    <col min="8189" max="8189" width="26.875" style="337" customWidth="1"/>
    <col min="8190" max="8190" width="14.875" style="337" customWidth="1"/>
    <col min="8191" max="8194" width="13.75" style="337" customWidth="1"/>
    <col min="8195" max="8203" width="12.5" style="337" customWidth="1"/>
    <col min="8204" max="8204" width="26.875" style="337" customWidth="1"/>
    <col min="8205" max="8443" width="11" style="337"/>
    <col min="8444" max="8444" width="22.5" style="337" customWidth="1"/>
    <col min="8445" max="8445" width="26.875" style="337" customWidth="1"/>
    <col min="8446" max="8446" width="14.875" style="337" customWidth="1"/>
    <col min="8447" max="8450" width="13.75" style="337" customWidth="1"/>
    <col min="8451" max="8459" width="12.5" style="337" customWidth="1"/>
    <col min="8460" max="8460" width="26.875" style="337" customWidth="1"/>
    <col min="8461" max="8699" width="11" style="337"/>
    <col min="8700" max="8700" width="22.5" style="337" customWidth="1"/>
    <col min="8701" max="8701" width="26.875" style="337" customWidth="1"/>
    <col min="8702" max="8702" width="14.875" style="337" customWidth="1"/>
    <col min="8703" max="8706" width="13.75" style="337" customWidth="1"/>
    <col min="8707" max="8715" width="12.5" style="337" customWidth="1"/>
    <col min="8716" max="8716" width="26.875" style="337" customWidth="1"/>
    <col min="8717" max="8955" width="11" style="337"/>
    <col min="8956" max="8956" width="22.5" style="337" customWidth="1"/>
    <col min="8957" max="8957" width="26.875" style="337" customWidth="1"/>
    <col min="8958" max="8958" width="14.875" style="337" customWidth="1"/>
    <col min="8959" max="8962" width="13.75" style="337" customWidth="1"/>
    <col min="8963" max="8971" width="12.5" style="337" customWidth="1"/>
    <col min="8972" max="8972" width="26.875" style="337" customWidth="1"/>
    <col min="8973" max="9211" width="11" style="337"/>
    <col min="9212" max="9212" width="22.5" style="337" customWidth="1"/>
    <col min="9213" max="9213" width="26.875" style="337" customWidth="1"/>
    <col min="9214" max="9214" width="14.875" style="337" customWidth="1"/>
    <col min="9215" max="9218" width="13.75" style="337" customWidth="1"/>
    <col min="9219" max="9227" width="12.5" style="337" customWidth="1"/>
    <col min="9228" max="9228" width="26.875" style="337" customWidth="1"/>
    <col min="9229" max="9467" width="11" style="337"/>
    <col min="9468" max="9468" width="22.5" style="337" customWidth="1"/>
    <col min="9469" max="9469" width="26.875" style="337" customWidth="1"/>
    <col min="9470" max="9470" width="14.875" style="337" customWidth="1"/>
    <col min="9471" max="9474" width="13.75" style="337" customWidth="1"/>
    <col min="9475" max="9483" width="12.5" style="337" customWidth="1"/>
    <col min="9484" max="9484" width="26.875" style="337" customWidth="1"/>
    <col min="9485" max="9723" width="11" style="337"/>
    <col min="9724" max="9724" width="22.5" style="337" customWidth="1"/>
    <col min="9725" max="9725" width="26.875" style="337" customWidth="1"/>
    <col min="9726" max="9726" width="14.875" style="337" customWidth="1"/>
    <col min="9727" max="9730" width="13.75" style="337" customWidth="1"/>
    <col min="9731" max="9739" width="12.5" style="337" customWidth="1"/>
    <col min="9740" max="9740" width="26.875" style="337" customWidth="1"/>
    <col min="9741" max="9979" width="11" style="337"/>
    <col min="9980" max="9980" width="22.5" style="337" customWidth="1"/>
    <col min="9981" max="9981" width="26.875" style="337" customWidth="1"/>
    <col min="9982" max="9982" width="14.875" style="337" customWidth="1"/>
    <col min="9983" max="9986" width="13.75" style="337" customWidth="1"/>
    <col min="9987" max="9995" width="12.5" style="337" customWidth="1"/>
    <col min="9996" max="9996" width="26.875" style="337" customWidth="1"/>
    <col min="9997" max="10235" width="11" style="337"/>
    <col min="10236" max="10236" width="22.5" style="337" customWidth="1"/>
    <col min="10237" max="10237" width="26.875" style="337" customWidth="1"/>
    <col min="10238" max="10238" width="14.875" style="337" customWidth="1"/>
    <col min="10239" max="10242" width="13.75" style="337" customWidth="1"/>
    <col min="10243" max="10251" width="12.5" style="337" customWidth="1"/>
    <col min="10252" max="10252" width="26.875" style="337" customWidth="1"/>
    <col min="10253" max="10491" width="11" style="337"/>
    <col min="10492" max="10492" width="22.5" style="337" customWidth="1"/>
    <col min="10493" max="10493" width="26.875" style="337" customWidth="1"/>
    <col min="10494" max="10494" width="14.875" style="337" customWidth="1"/>
    <col min="10495" max="10498" width="13.75" style="337" customWidth="1"/>
    <col min="10499" max="10507" width="12.5" style="337" customWidth="1"/>
    <col min="10508" max="10508" width="26.875" style="337" customWidth="1"/>
    <col min="10509" max="10747" width="11" style="337"/>
    <col min="10748" max="10748" width="22.5" style="337" customWidth="1"/>
    <col min="10749" max="10749" width="26.875" style="337" customWidth="1"/>
    <col min="10750" max="10750" width="14.875" style="337" customWidth="1"/>
    <col min="10751" max="10754" width="13.75" style="337" customWidth="1"/>
    <col min="10755" max="10763" width="12.5" style="337" customWidth="1"/>
    <col min="10764" max="10764" width="26.875" style="337" customWidth="1"/>
    <col min="10765" max="11003" width="11" style="337"/>
    <col min="11004" max="11004" width="22.5" style="337" customWidth="1"/>
    <col min="11005" max="11005" width="26.875" style="337" customWidth="1"/>
    <col min="11006" max="11006" width="14.875" style="337" customWidth="1"/>
    <col min="11007" max="11010" width="13.75" style="337" customWidth="1"/>
    <col min="11011" max="11019" width="12.5" style="337" customWidth="1"/>
    <col min="11020" max="11020" width="26.875" style="337" customWidth="1"/>
    <col min="11021" max="11259" width="11" style="337"/>
    <col min="11260" max="11260" width="22.5" style="337" customWidth="1"/>
    <col min="11261" max="11261" width="26.875" style="337" customWidth="1"/>
    <col min="11262" max="11262" width="14.875" style="337" customWidth="1"/>
    <col min="11263" max="11266" width="13.75" style="337" customWidth="1"/>
    <col min="11267" max="11275" width="12.5" style="337" customWidth="1"/>
    <col min="11276" max="11276" width="26.875" style="337" customWidth="1"/>
    <col min="11277" max="11515" width="11" style="337"/>
    <col min="11516" max="11516" width="22.5" style="337" customWidth="1"/>
    <col min="11517" max="11517" width="26.875" style="337" customWidth="1"/>
    <col min="11518" max="11518" width="14.875" style="337" customWidth="1"/>
    <col min="11519" max="11522" width="13.75" style="337" customWidth="1"/>
    <col min="11523" max="11531" width="12.5" style="337" customWidth="1"/>
    <col min="11532" max="11532" width="26.875" style="337" customWidth="1"/>
    <col min="11533" max="11771" width="11" style="337"/>
    <col min="11772" max="11772" width="22.5" style="337" customWidth="1"/>
    <col min="11773" max="11773" width="26.875" style="337" customWidth="1"/>
    <col min="11774" max="11774" width="14.875" style="337" customWidth="1"/>
    <col min="11775" max="11778" width="13.75" style="337" customWidth="1"/>
    <col min="11779" max="11787" width="12.5" style="337" customWidth="1"/>
    <col min="11788" max="11788" width="26.875" style="337" customWidth="1"/>
    <col min="11789" max="12027" width="11" style="337"/>
    <col min="12028" max="12028" width="22.5" style="337" customWidth="1"/>
    <col min="12029" max="12029" width="26.875" style="337" customWidth="1"/>
    <col min="12030" max="12030" width="14.875" style="337" customWidth="1"/>
    <col min="12031" max="12034" width="13.75" style="337" customWidth="1"/>
    <col min="12035" max="12043" width="12.5" style="337" customWidth="1"/>
    <col min="12044" max="12044" width="26.875" style="337" customWidth="1"/>
    <col min="12045" max="12283" width="11" style="337"/>
    <col min="12284" max="12284" width="22.5" style="337" customWidth="1"/>
    <col min="12285" max="12285" width="26.875" style="337" customWidth="1"/>
    <col min="12286" max="12286" width="14.875" style="337" customWidth="1"/>
    <col min="12287" max="12290" width="13.75" style="337" customWidth="1"/>
    <col min="12291" max="12299" width="12.5" style="337" customWidth="1"/>
    <col min="12300" max="12300" width="26.875" style="337" customWidth="1"/>
    <col min="12301" max="12539" width="11" style="337"/>
    <col min="12540" max="12540" width="22.5" style="337" customWidth="1"/>
    <col min="12541" max="12541" width="26.875" style="337" customWidth="1"/>
    <col min="12542" max="12542" width="14.875" style="337" customWidth="1"/>
    <col min="12543" max="12546" width="13.75" style="337" customWidth="1"/>
    <col min="12547" max="12555" width="12.5" style="337" customWidth="1"/>
    <col min="12556" max="12556" width="26.875" style="337" customWidth="1"/>
    <col min="12557" max="12795" width="11" style="337"/>
    <col min="12796" max="12796" width="22.5" style="337" customWidth="1"/>
    <col min="12797" max="12797" width="26.875" style="337" customWidth="1"/>
    <col min="12798" max="12798" width="14.875" style="337" customWidth="1"/>
    <col min="12799" max="12802" width="13.75" style="337" customWidth="1"/>
    <col min="12803" max="12811" width="12.5" style="337" customWidth="1"/>
    <col min="12812" max="12812" width="26.875" style="337" customWidth="1"/>
    <col min="12813" max="13051" width="11" style="337"/>
    <col min="13052" max="13052" width="22.5" style="337" customWidth="1"/>
    <col min="13053" max="13053" width="26.875" style="337" customWidth="1"/>
    <col min="13054" max="13054" width="14.875" style="337" customWidth="1"/>
    <col min="13055" max="13058" width="13.75" style="337" customWidth="1"/>
    <col min="13059" max="13067" width="12.5" style="337" customWidth="1"/>
    <col min="13068" max="13068" width="26.875" style="337" customWidth="1"/>
    <col min="13069" max="13307" width="11" style="337"/>
    <col min="13308" max="13308" width="22.5" style="337" customWidth="1"/>
    <col min="13309" max="13309" width="26.875" style="337" customWidth="1"/>
    <col min="13310" max="13310" width="14.875" style="337" customWidth="1"/>
    <col min="13311" max="13314" width="13.75" style="337" customWidth="1"/>
    <col min="13315" max="13323" width="12.5" style="337" customWidth="1"/>
    <col min="13324" max="13324" width="26.875" style="337" customWidth="1"/>
    <col min="13325" max="13563" width="11" style="337"/>
    <col min="13564" max="13564" width="22.5" style="337" customWidth="1"/>
    <col min="13565" max="13565" width="26.875" style="337" customWidth="1"/>
    <col min="13566" max="13566" width="14.875" style="337" customWidth="1"/>
    <col min="13567" max="13570" width="13.75" style="337" customWidth="1"/>
    <col min="13571" max="13579" width="12.5" style="337" customWidth="1"/>
    <col min="13580" max="13580" width="26.875" style="337" customWidth="1"/>
    <col min="13581" max="13819" width="11" style="337"/>
    <col min="13820" max="13820" width="22.5" style="337" customWidth="1"/>
    <col min="13821" max="13821" width="26.875" style="337" customWidth="1"/>
    <col min="13822" max="13822" width="14.875" style="337" customWidth="1"/>
    <col min="13823" max="13826" width="13.75" style="337" customWidth="1"/>
    <col min="13827" max="13835" width="12.5" style="337" customWidth="1"/>
    <col min="13836" max="13836" width="26.875" style="337" customWidth="1"/>
    <col min="13837" max="14075" width="11" style="337"/>
    <col min="14076" max="14076" width="22.5" style="337" customWidth="1"/>
    <col min="14077" max="14077" width="26.875" style="337" customWidth="1"/>
    <col min="14078" max="14078" width="14.875" style="337" customWidth="1"/>
    <col min="14079" max="14082" width="13.75" style="337" customWidth="1"/>
    <col min="14083" max="14091" width="12.5" style="337" customWidth="1"/>
    <col min="14092" max="14092" width="26.875" style="337" customWidth="1"/>
    <col min="14093" max="14331" width="11" style="337"/>
    <col min="14332" max="14332" width="22.5" style="337" customWidth="1"/>
    <col min="14333" max="14333" width="26.875" style="337" customWidth="1"/>
    <col min="14334" max="14334" width="14.875" style="337" customWidth="1"/>
    <col min="14335" max="14338" width="13.75" style="337" customWidth="1"/>
    <col min="14339" max="14347" width="12.5" style="337" customWidth="1"/>
    <col min="14348" max="14348" width="26.875" style="337" customWidth="1"/>
    <col min="14349" max="14587" width="11" style="337"/>
    <col min="14588" max="14588" width="22.5" style="337" customWidth="1"/>
    <col min="14589" max="14589" width="26.875" style="337" customWidth="1"/>
    <col min="14590" max="14590" width="14.875" style="337" customWidth="1"/>
    <col min="14591" max="14594" width="13.75" style="337" customWidth="1"/>
    <col min="14595" max="14603" width="12.5" style="337" customWidth="1"/>
    <col min="14604" max="14604" width="26.875" style="337" customWidth="1"/>
    <col min="14605" max="14843" width="11" style="337"/>
    <col min="14844" max="14844" width="22.5" style="337" customWidth="1"/>
    <col min="14845" max="14845" width="26.875" style="337" customWidth="1"/>
    <col min="14846" max="14846" width="14.875" style="337" customWidth="1"/>
    <col min="14847" max="14850" width="13.75" style="337" customWidth="1"/>
    <col min="14851" max="14859" width="12.5" style="337" customWidth="1"/>
    <col min="14860" max="14860" width="26.875" style="337" customWidth="1"/>
    <col min="14861" max="15099" width="11" style="337"/>
    <col min="15100" max="15100" width="22.5" style="337" customWidth="1"/>
    <col min="15101" max="15101" width="26.875" style="337" customWidth="1"/>
    <col min="15102" max="15102" width="14.875" style="337" customWidth="1"/>
    <col min="15103" max="15106" width="13.75" style="337" customWidth="1"/>
    <col min="15107" max="15115" width="12.5" style="337" customWidth="1"/>
    <col min="15116" max="15116" width="26.875" style="337" customWidth="1"/>
    <col min="15117" max="15355" width="11" style="337"/>
    <col min="15356" max="15356" width="22.5" style="337" customWidth="1"/>
    <col min="15357" max="15357" width="26.875" style="337" customWidth="1"/>
    <col min="15358" max="15358" width="14.875" style="337" customWidth="1"/>
    <col min="15359" max="15362" width="13.75" style="337" customWidth="1"/>
    <col min="15363" max="15371" width="12.5" style="337" customWidth="1"/>
    <col min="15372" max="15372" width="26.875" style="337" customWidth="1"/>
    <col min="15373" max="15611" width="11" style="337"/>
    <col min="15612" max="15612" width="22.5" style="337" customWidth="1"/>
    <col min="15613" max="15613" width="26.875" style="337" customWidth="1"/>
    <col min="15614" max="15614" width="14.875" style="337" customWidth="1"/>
    <col min="15615" max="15618" width="13.75" style="337" customWidth="1"/>
    <col min="15619" max="15627" width="12.5" style="337" customWidth="1"/>
    <col min="15628" max="15628" width="26.875" style="337" customWidth="1"/>
    <col min="15629" max="15867" width="11" style="337"/>
    <col min="15868" max="15868" width="22.5" style="337" customWidth="1"/>
    <col min="15869" max="15869" width="26.875" style="337" customWidth="1"/>
    <col min="15870" max="15870" width="14.875" style="337" customWidth="1"/>
    <col min="15871" max="15874" width="13.75" style="337" customWidth="1"/>
    <col min="15875" max="15883" width="12.5" style="337" customWidth="1"/>
    <col min="15884" max="15884" width="26.875" style="337" customWidth="1"/>
    <col min="15885" max="16123" width="11" style="337"/>
    <col min="16124" max="16124" width="22.5" style="337" customWidth="1"/>
    <col min="16125" max="16125" width="26.875" style="337" customWidth="1"/>
    <col min="16126" max="16126" width="14.875" style="337" customWidth="1"/>
    <col min="16127" max="16130" width="13.75" style="337" customWidth="1"/>
    <col min="16131" max="16139" width="12.5" style="337" customWidth="1"/>
    <col min="16140" max="16140" width="26.875" style="337" customWidth="1"/>
    <col min="16141" max="16384" width="11" style="337"/>
  </cols>
  <sheetData>
    <row r="1" spans="2:12" x14ac:dyDescent="0.2">
      <c r="B1" s="333"/>
      <c r="C1" s="334"/>
      <c r="D1" s="335"/>
      <c r="E1" s="334"/>
      <c r="F1" s="334"/>
      <c r="G1" s="334"/>
      <c r="H1" s="334"/>
      <c r="I1" s="334"/>
      <c r="J1" s="334"/>
      <c r="K1" s="334"/>
      <c r="L1" s="336"/>
    </row>
    <row r="2" spans="2:12" ht="15.75" x14ac:dyDescent="0.25">
      <c r="B2" s="67" t="s">
        <v>378</v>
      </c>
      <c r="C2" s="334"/>
      <c r="D2" s="335"/>
      <c r="E2" s="334"/>
      <c r="F2" s="334"/>
      <c r="G2" s="334"/>
      <c r="H2" s="334"/>
      <c r="I2" s="334"/>
      <c r="J2" s="338"/>
      <c r="K2" s="338"/>
      <c r="L2" s="336"/>
    </row>
    <row r="3" spans="2:12" ht="15.75" x14ac:dyDescent="0.25">
      <c r="B3" s="334"/>
      <c r="C3" s="334"/>
      <c r="D3" s="335"/>
      <c r="E3" s="334"/>
      <c r="F3" s="334"/>
      <c r="G3" s="334"/>
      <c r="H3" s="334"/>
      <c r="I3" s="334"/>
      <c r="J3" s="67"/>
      <c r="K3" s="67"/>
      <c r="L3" s="336"/>
    </row>
    <row r="4" spans="2:12" ht="67.5" x14ac:dyDescent="0.2">
      <c r="B4" s="334"/>
      <c r="C4" s="100" t="s">
        <v>371</v>
      </c>
      <c r="D4" s="480">
        <v>2021</v>
      </c>
      <c r="E4" s="126">
        <f>'A. Allgemeine Informationen'!C14-2</f>
        <v>2023</v>
      </c>
      <c r="F4" s="166"/>
      <c r="G4" s="530" t="s">
        <v>498</v>
      </c>
      <c r="H4" s="340"/>
      <c r="I4" s="531"/>
      <c r="J4" s="529" t="s">
        <v>653</v>
      </c>
      <c r="L4" s="336"/>
    </row>
    <row r="5" spans="2:12" ht="12" x14ac:dyDescent="0.2">
      <c r="B5" s="334"/>
      <c r="C5" s="101" t="s">
        <v>150</v>
      </c>
      <c r="D5" s="125"/>
      <c r="E5" s="127"/>
      <c r="F5" s="166"/>
      <c r="G5" s="599" t="s">
        <v>470</v>
      </c>
      <c r="H5" s="599"/>
      <c r="I5" s="599"/>
      <c r="J5" s="475"/>
      <c r="L5" s="336"/>
    </row>
    <row r="6" spans="2:12" ht="12" x14ac:dyDescent="0.2">
      <c r="B6" s="334"/>
      <c r="C6" s="101" t="s">
        <v>151</v>
      </c>
      <c r="D6" s="125"/>
      <c r="E6" s="127"/>
      <c r="F6" s="166"/>
      <c r="G6" s="599" t="s">
        <v>471</v>
      </c>
      <c r="H6" s="599"/>
      <c r="I6" s="599"/>
      <c r="J6" s="475"/>
      <c r="L6" s="336"/>
    </row>
    <row r="7" spans="2:12" ht="12" customHeight="1" x14ac:dyDescent="0.2">
      <c r="B7" s="334"/>
      <c r="C7" s="528"/>
      <c r="D7" s="528"/>
      <c r="E7" s="528"/>
      <c r="F7" s="166"/>
      <c r="G7" s="601" t="s">
        <v>472</v>
      </c>
      <c r="H7" s="601"/>
      <c r="I7" s="601"/>
      <c r="J7" s="475"/>
      <c r="L7" s="532"/>
    </row>
    <row r="8" spans="2:12" ht="24" customHeight="1" x14ac:dyDescent="0.2">
      <c r="B8" s="334"/>
      <c r="C8" s="528"/>
      <c r="D8" s="528"/>
      <c r="E8" s="528"/>
      <c r="F8" s="166"/>
      <c r="G8" s="600" t="s">
        <v>473</v>
      </c>
      <c r="H8" s="600"/>
      <c r="I8" s="600"/>
      <c r="J8" s="475"/>
      <c r="L8" s="336"/>
    </row>
    <row r="9" spans="2:12" ht="24" customHeight="1" x14ac:dyDescent="0.2">
      <c r="B9" s="334"/>
      <c r="C9" s="528"/>
      <c r="D9" s="528"/>
      <c r="E9" s="528"/>
      <c r="F9" s="166"/>
      <c r="G9" s="600" t="s">
        <v>469</v>
      </c>
      <c r="H9" s="600"/>
      <c r="I9" s="600"/>
      <c r="J9" s="475"/>
      <c r="L9" s="336"/>
    </row>
    <row r="10" spans="2:12" ht="12" customHeight="1" x14ac:dyDescent="0.2">
      <c r="B10" s="334"/>
      <c r="C10" s="528"/>
      <c r="D10" s="528"/>
      <c r="E10" s="528"/>
      <c r="F10" s="166"/>
      <c r="G10" s="600" t="s">
        <v>474</v>
      </c>
      <c r="H10" s="600"/>
      <c r="I10" s="600"/>
      <c r="J10" s="475"/>
      <c r="L10" s="336"/>
    </row>
    <row r="11" spans="2:12" ht="12" customHeight="1" x14ac:dyDescent="0.2">
      <c r="B11" s="334"/>
      <c r="C11" s="528"/>
      <c r="D11" s="528"/>
      <c r="E11" s="528"/>
      <c r="F11" s="166"/>
      <c r="G11" s="600" t="s">
        <v>475</v>
      </c>
      <c r="H11" s="600"/>
      <c r="I11" s="600"/>
      <c r="J11" s="475"/>
      <c r="L11" s="336"/>
    </row>
    <row r="12" spans="2:12" ht="15" customHeight="1" x14ac:dyDescent="0.2">
      <c r="B12" s="334"/>
      <c r="C12" s="334"/>
      <c r="D12" s="339"/>
      <c r="E12" s="528"/>
      <c r="F12" s="334"/>
      <c r="G12" s="334"/>
      <c r="H12" s="334"/>
      <c r="I12" s="334"/>
      <c r="J12" s="334"/>
      <c r="K12" s="334"/>
      <c r="L12" s="336"/>
    </row>
    <row r="13" spans="2:12" ht="15" customHeight="1" x14ac:dyDescent="0.2">
      <c r="B13" s="333"/>
      <c r="C13" s="341" t="s">
        <v>142</v>
      </c>
      <c r="D13" s="342">
        <f t="shared" ref="D13:I13" si="0">SUM(D16:D1005)</f>
        <v>0</v>
      </c>
      <c r="E13" s="343">
        <f t="shared" si="0"/>
        <v>0</v>
      </c>
      <c r="F13" s="344">
        <f t="shared" si="0"/>
        <v>0</v>
      </c>
      <c r="G13" s="344">
        <f t="shared" si="0"/>
        <v>0</v>
      </c>
      <c r="H13" s="343">
        <f t="shared" si="0"/>
        <v>0</v>
      </c>
      <c r="I13" s="343">
        <f t="shared" si="0"/>
        <v>0</v>
      </c>
      <c r="J13" s="335"/>
      <c r="K13" s="335"/>
      <c r="L13" s="345"/>
    </row>
    <row r="14" spans="2:12" ht="15" customHeight="1" x14ac:dyDescent="0.2">
      <c r="B14" s="346"/>
      <c r="C14" s="105">
        <v>2021</v>
      </c>
      <c r="D14" s="157"/>
      <c r="E14" s="106" t="str">
        <f>'A. Allgemeine Informationen'!C14-2 &amp; " (Anpassung " &amp; 'A. Allgemeine Informationen'!C14 &amp; ")"</f>
        <v>2023 (Anpassung 2025)</v>
      </c>
      <c r="F14" s="106"/>
      <c r="G14" s="106"/>
      <c r="H14" s="106"/>
      <c r="I14" s="107"/>
      <c r="J14" s="347"/>
      <c r="K14" s="348"/>
      <c r="L14" s="336"/>
    </row>
    <row r="15" spans="2:12" s="349" customFormat="1" ht="129.75" customHeight="1" x14ac:dyDescent="0.2">
      <c r="B15" s="139" t="s">
        <v>372</v>
      </c>
      <c r="C15" s="140" t="s">
        <v>143</v>
      </c>
      <c r="D15" s="141" t="s">
        <v>148</v>
      </c>
      <c r="E15" s="142" t="s">
        <v>148</v>
      </c>
      <c r="F15" s="130" t="s">
        <v>243</v>
      </c>
      <c r="G15" s="141" t="s">
        <v>144</v>
      </c>
      <c r="H15" s="141" t="s">
        <v>147</v>
      </c>
      <c r="I15" s="141" t="s">
        <v>145</v>
      </c>
      <c r="J15" s="143" t="s">
        <v>180</v>
      </c>
      <c r="K15" s="143" t="s">
        <v>149</v>
      </c>
      <c r="L15" s="139" t="s">
        <v>146</v>
      </c>
    </row>
    <row r="16" spans="2:12" x14ac:dyDescent="0.2">
      <c r="B16" s="66"/>
      <c r="C16" s="66"/>
      <c r="D16" s="152"/>
      <c r="E16" s="153"/>
      <c r="F16" s="153"/>
      <c r="G16" s="154"/>
      <c r="H16" s="96">
        <f>F16+G16</f>
        <v>0</v>
      </c>
      <c r="I16" s="350">
        <f>H16-D16</f>
        <v>0</v>
      </c>
      <c r="J16" s="65"/>
      <c r="K16" s="65"/>
      <c r="L16" s="66"/>
    </row>
    <row r="17" spans="2:12" x14ac:dyDescent="0.2">
      <c r="B17" s="66"/>
      <c r="C17" s="66"/>
      <c r="D17" s="152"/>
      <c r="E17" s="153"/>
      <c r="F17" s="153"/>
      <c r="G17" s="154"/>
      <c r="H17" s="96">
        <f t="shared" ref="H17:H80" si="1">F17+G17</f>
        <v>0</v>
      </c>
      <c r="I17" s="350">
        <f t="shared" ref="I17:I147" si="2">H17-D17</f>
        <v>0</v>
      </c>
      <c r="J17" s="65"/>
      <c r="K17" s="65"/>
      <c r="L17" s="66"/>
    </row>
    <row r="18" spans="2:12" x14ac:dyDescent="0.2">
      <c r="B18" s="66"/>
      <c r="C18" s="66"/>
      <c r="D18" s="152"/>
      <c r="E18" s="153"/>
      <c r="F18" s="153"/>
      <c r="G18" s="154"/>
      <c r="H18" s="96">
        <f t="shared" si="1"/>
        <v>0</v>
      </c>
      <c r="I18" s="350">
        <f t="shared" si="2"/>
        <v>0</v>
      </c>
      <c r="J18" s="65"/>
      <c r="K18" s="65"/>
      <c r="L18" s="66"/>
    </row>
    <row r="19" spans="2:12" x14ac:dyDescent="0.2">
      <c r="B19" s="66"/>
      <c r="C19" s="66"/>
      <c r="D19" s="152"/>
      <c r="E19" s="153"/>
      <c r="F19" s="153"/>
      <c r="G19" s="154"/>
      <c r="H19" s="96">
        <f t="shared" si="1"/>
        <v>0</v>
      </c>
      <c r="I19" s="350">
        <f t="shared" si="2"/>
        <v>0</v>
      </c>
      <c r="J19" s="65"/>
      <c r="K19" s="65"/>
      <c r="L19" s="66"/>
    </row>
    <row r="20" spans="2:12" x14ac:dyDescent="0.2">
      <c r="B20" s="66"/>
      <c r="C20" s="66"/>
      <c r="D20" s="152"/>
      <c r="E20" s="153"/>
      <c r="F20" s="153"/>
      <c r="G20" s="154"/>
      <c r="H20" s="96">
        <f t="shared" si="1"/>
        <v>0</v>
      </c>
      <c r="I20" s="350">
        <f t="shared" si="2"/>
        <v>0</v>
      </c>
      <c r="J20" s="65"/>
      <c r="K20" s="65"/>
      <c r="L20" s="66"/>
    </row>
    <row r="21" spans="2:12" x14ac:dyDescent="0.2">
      <c r="B21" s="66"/>
      <c r="C21" s="66"/>
      <c r="D21" s="152"/>
      <c r="E21" s="153"/>
      <c r="F21" s="153"/>
      <c r="G21" s="154"/>
      <c r="H21" s="96">
        <f t="shared" si="1"/>
        <v>0</v>
      </c>
      <c r="I21" s="350">
        <f t="shared" si="2"/>
        <v>0</v>
      </c>
      <c r="J21" s="65"/>
      <c r="K21" s="65"/>
      <c r="L21" s="66"/>
    </row>
    <row r="22" spans="2:12" x14ac:dyDescent="0.2">
      <c r="B22" s="66"/>
      <c r="C22" s="66"/>
      <c r="D22" s="152"/>
      <c r="E22" s="153"/>
      <c r="F22" s="153"/>
      <c r="G22" s="154"/>
      <c r="H22" s="96">
        <f t="shared" si="1"/>
        <v>0</v>
      </c>
      <c r="I22" s="350">
        <f t="shared" si="2"/>
        <v>0</v>
      </c>
      <c r="J22" s="65"/>
      <c r="K22" s="65"/>
      <c r="L22" s="66"/>
    </row>
    <row r="23" spans="2:12" x14ac:dyDescent="0.2">
      <c r="B23" s="66"/>
      <c r="C23" s="66"/>
      <c r="D23" s="152"/>
      <c r="E23" s="153"/>
      <c r="F23" s="153"/>
      <c r="G23" s="154"/>
      <c r="H23" s="96">
        <f t="shared" si="1"/>
        <v>0</v>
      </c>
      <c r="I23" s="350">
        <f t="shared" si="2"/>
        <v>0</v>
      </c>
      <c r="J23" s="65"/>
      <c r="K23" s="65"/>
      <c r="L23" s="66"/>
    </row>
    <row r="24" spans="2:12" x14ac:dyDescent="0.2">
      <c r="B24" s="66"/>
      <c r="C24" s="66"/>
      <c r="D24" s="152"/>
      <c r="E24" s="153"/>
      <c r="F24" s="153"/>
      <c r="G24" s="154"/>
      <c r="H24" s="96">
        <f t="shared" si="1"/>
        <v>0</v>
      </c>
      <c r="I24" s="350">
        <f t="shared" si="2"/>
        <v>0</v>
      </c>
      <c r="J24" s="65"/>
      <c r="K24" s="65"/>
      <c r="L24" s="66"/>
    </row>
    <row r="25" spans="2:12" x14ac:dyDescent="0.2">
      <c r="B25" s="66"/>
      <c r="C25" s="66"/>
      <c r="D25" s="152"/>
      <c r="E25" s="153"/>
      <c r="F25" s="153"/>
      <c r="G25" s="154"/>
      <c r="H25" s="96">
        <f t="shared" si="1"/>
        <v>0</v>
      </c>
      <c r="I25" s="350">
        <f t="shared" si="2"/>
        <v>0</v>
      </c>
      <c r="J25" s="65"/>
      <c r="K25" s="65"/>
      <c r="L25" s="66"/>
    </row>
    <row r="26" spans="2:12" x14ac:dyDescent="0.2">
      <c r="B26" s="66"/>
      <c r="C26" s="66"/>
      <c r="D26" s="152"/>
      <c r="E26" s="153"/>
      <c r="F26" s="153"/>
      <c r="G26" s="154"/>
      <c r="H26" s="96">
        <f t="shared" si="1"/>
        <v>0</v>
      </c>
      <c r="I26" s="350">
        <f t="shared" si="2"/>
        <v>0</v>
      </c>
      <c r="J26" s="65"/>
      <c r="K26" s="65"/>
      <c r="L26" s="66"/>
    </row>
    <row r="27" spans="2:12" x14ac:dyDescent="0.2">
      <c r="B27" s="66"/>
      <c r="C27" s="66"/>
      <c r="D27" s="152"/>
      <c r="E27" s="153"/>
      <c r="F27" s="153"/>
      <c r="G27" s="154"/>
      <c r="H27" s="96">
        <f t="shared" si="1"/>
        <v>0</v>
      </c>
      <c r="I27" s="350">
        <f t="shared" si="2"/>
        <v>0</v>
      </c>
      <c r="J27" s="65"/>
      <c r="K27" s="65"/>
      <c r="L27" s="66"/>
    </row>
    <row r="28" spans="2:12" x14ac:dyDescent="0.2">
      <c r="B28" s="66"/>
      <c r="C28" s="66"/>
      <c r="D28" s="152"/>
      <c r="E28" s="153"/>
      <c r="F28" s="153"/>
      <c r="G28" s="154"/>
      <c r="H28" s="96">
        <f t="shared" si="1"/>
        <v>0</v>
      </c>
      <c r="I28" s="350">
        <f t="shared" si="2"/>
        <v>0</v>
      </c>
      <c r="J28" s="65"/>
      <c r="K28" s="65"/>
      <c r="L28" s="66"/>
    </row>
    <row r="29" spans="2:12" x14ac:dyDescent="0.2">
      <c r="B29" s="66"/>
      <c r="C29" s="66"/>
      <c r="D29" s="152"/>
      <c r="E29" s="153"/>
      <c r="F29" s="153"/>
      <c r="G29" s="154"/>
      <c r="H29" s="96">
        <f t="shared" si="1"/>
        <v>0</v>
      </c>
      <c r="I29" s="350">
        <f t="shared" si="2"/>
        <v>0</v>
      </c>
      <c r="J29" s="65"/>
      <c r="K29" s="65"/>
      <c r="L29" s="66"/>
    </row>
    <row r="30" spans="2:12" x14ac:dyDescent="0.2">
      <c r="B30" s="66"/>
      <c r="C30" s="66"/>
      <c r="D30" s="152"/>
      <c r="E30" s="153"/>
      <c r="F30" s="153"/>
      <c r="G30" s="154"/>
      <c r="H30" s="96">
        <f t="shared" si="1"/>
        <v>0</v>
      </c>
      <c r="I30" s="350">
        <f t="shared" si="2"/>
        <v>0</v>
      </c>
      <c r="J30" s="65"/>
      <c r="K30" s="65"/>
      <c r="L30" s="66"/>
    </row>
    <row r="31" spans="2:12" x14ac:dyDescent="0.2">
      <c r="B31" s="66"/>
      <c r="C31" s="66"/>
      <c r="D31" s="152"/>
      <c r="E31" s="153"/>
      <c r="F31" s="153"/>
      <c r="G31" s="154"/>
      <c r="H31" s="96">
        <f t="shared" si="1"/>
        <v>0</v>
      </c>
      <c r="I31" s="350">
        <f t="shared" si="2"/>
        <v>0</v>
      </c>
      <c r="J31" s="65"/>
      <c r="K31" s="65"/>
      <c r="L31" s="66"/>
    </row>
    <row r="32" spans="2:12" x14ac:dyDescent="0.2">
      <c r="B32" s="66"/>
      <c r="C32" s="66"/>
      <c r="D32" s="152"/>
      <c r="E32" s="153"/>
      <c r="F32" s="153"/>
      <c r="G32" s="154"/>
      <c r="H32" s="96">
        <f t="shared" si="1"/>
        <v>0</v>
      </c>
      <c r="I32" s="350">
        <f t="shared" si="2"/>
        <v>0</v>
      </c>
      <c r="J32" s="65"/>
      <c r="K32" s="65"/>
      <c r="L32" s="66"/>
    </row>
    <row r="33" spans="2:12" x14ac:dyDescent="0.2">
      <c r="B33" s="66"/>
      <c r="C33" s="66"/>
      <c r="D33" s="152"/>
      <c r="E33" s="153"/>
      <c r="F33" s="153"/>
      <c r="G33" s="154"/>
      <c r="H33" s="96">
        <f t="shared" si="1"/>
        <v>0</v>
      </c>
      <c r="I33" s="350">
        <f t="shared" si="2"/>
        <v>0</v>
      </c>
      <c r="J33" s="65"/>
      <c r="K33" s="65"/>
      <c r="L33" s="66"/>
    </row>
    <row r="34" spans="2:12" x14ac:dyDescent="0.2">
      <c r="B34" s="66"/>
      <c r="C34" s="66"/>
      <c r="D34" s="152"/>
      <c r="E34" s="153"/>
      <c r="F34" s="153"/>
      <c r="G34" s="154"/>
      <c r="H34" s="96">
        <f t="shared" si="1"/>
        <v>0</v>
      </c>
      <c r="I34" s="350">
        <f t="shared" si="2"/>
        <v>0</v>
      </c>
      <c r="J34" s="65"/>
      <c r="K34" s="65"/>
      <c r="L34" s="66"/>
    </row>
    <row r="35" spans="2:12" x14ac:dyDescent="0.2">
      <c r="B35" s="66"/>
      <c r="C35" s="66"/>
      <c r="D35" s="152"/>
      <c r="E35" s="153"/>
      <c r="F35" s="153"/>
      <c r="G35" s="154"/>
      <c r="H35" s="96">
        <f t="shared" si="1"/>
        <v>0</v>
      </c>
      <c r="I35" s="350">
        <f t="shared" si="2"/>
        <v>0</v>
      </c>
      <c r="J35" s="65"/>
      <c r="K35" s="65"/>
      <c r="L35" s="66"/>
    </row>
    <row r="36" spans="2:12" x14ac:dyDescent="0.2">
      <c r="B36" s="66"/>
      <c r="C36" s="66"/>
      <c r="D36" s="152"/>
      <c r="E36" s="153"/>
      <c r="F36" s="153"/>
      <c r="G36" s="154"/>
      <c r="H36" s="96">
        <f t="shared" si="1"/>
        <v>0</v>
      </c>
      <c r="I36" s="350">
        <f t="shared" si="2"/>
        <v>0</v>
      </c>
      <c r="J36" s="65"/>
      <c r="K36" s="65"/>
      <c r="L36" s="66"/>
    </row>
    <row r="37" spans="2:12" x14ac:dyDescent="0.2">
      <c r="B37" s="66"/>
      <c r="C37" s="66"/>
      <c r="D37" s="152"/>
      <c r="E37" s="153"/>
      <c r="F37" s="153"/>
      <c r="G37" s="154"/>
      <c r="H37" s="96">
        <f t="shared" si="1"/>
        <v>0</v>
      </c>
      <c r="I37" s="350">
        <f t="shared" si="2"/>
        <v>0</v>
      </c>
      <c r="J37" s="65"/>
      <c r="K37" s="65"/>
      <c r="L37" s="66"/>
    </row>
    <row r="38" spans="2:12" x14ac:dyDescent="0.2">
      <c r="B38" s="66"/>
      <c r="C38" s="66"/>
      <c r="D38" s="152"/>
      <c r="E38" s="153"/>
      <c r="F38" s="153"/>
      <c r="G38" s="154"/>
      <c r="H38" s="96">
        <f t="shared" si="1"/>
        <v>0</v>
      </c>
      <c r="I38" s="350">
        <f t="shared" si="2"/>
        <v>0</v>
      </c>
      <c r="J38" s="65"/>
      <c r="K38" s="65"/>
      <c r="L38" s="66"/>
    </row>
    <row r="39" spans="2:12" x14ac:dyDescent="0.2">
      <c r="B39" s="66"/>
      <c r="C39" s="66"/>
      <c r="D39" s="152"/>
      <c r="E39" s="153"/>
      <c r="F39" s="153"/>
      <c r="G39" s="154"/>
      <c r="H39" s="96">
        <f t="shared" si="1"/>
        <v>0</v>
      </c>
      <c r="I39" s="350">
        <f t="shared" si="2"/>
        <v>0</v>
      </c>
      <c r="J39" s="65"/>
      <c r="K39" s="65"/>
      <c r="L39" s="66"/>
    </row>
    <row r="40" spans="2:12" x14ac:dyDescent="0.2">
      <c r="B40" s="66"/>
      <c r="C40" s="66"/>
      <c r="D40" s="152"/>
      <c r="E40" s="153"/>
      <c r="F40" s="153"/>
      <c r="G40" s="154"/>
      <c r="H40" s="96">
        <f t="shared" si="1"/>
        <v>0</v>
      </c>
      <c r="I40" s="350">
        <f t="shared" si="2"/>
        <v>0</v>
      </c>
      <c r="J40" s="65"/>
      <c r="K40" s="65"/>
      <c r="L40" s="66"/>
    </row>
    <row r="41" spans="2:12" x14ac:dyDescent="0.2">
      <c r="B41" s="66"/>
      <c r="C41" s="66"/>
      <c r="D41" s="152"/>
      <c r="E41" s="153"/>
      <c r="F41" s="153"/>
      <c r="G41" s="154"/>
      <c r="H41" s="96">
        <f t="shared" si="1"/>
        <v>0</v>
      </c>
      <c r="I41" s="350">
        <f t="shared" si="2"/>
        <v>0</v>
      </c>
      <c r="J41" s="65"/>
      <c r="K41" s="65"/>
      <c r="L41" s="66"/>
    </row>
    <row r="42" spans="2:12" x14ac:dyDescent="0.2">
      <c r="B42" s="66"/>
      <c r="C42" s="66"/>
      <c r="D42" s="152"/>
      <c r="E42" s="153"/>
      <c r="F42" s="153"/>
      <c r="G42" s="154"/>
      <c r="H42" s="96">
        <f t="shared" si="1"/>
        <v>0</v>
      </c>
      <c r="I42" s="350">
        <f t="shared" si="2"/>
        <v>0</v>
      </c>
      <c r="J42" s="65"/>
      <c r="K42" s="65"/>
      <c r="L42" s="66"/>
    </row>
    <row r="43" spans="2:12" x14ac:dyDescent="0.2">
      <c r="B43" s="66"/>
      <c r="C43" s="66"/>
      <c r="D43" s="152"/>
      <c r="E43" s="153"/>
      <c r="F43" s="153"/>
      <c r="G43" s="154"/>
      <c r="H43" s="96">
        <f t="shared" si="1"/>
        <v>0</v>
      </c>
      <c r="I43" s="350">
        <f t="shared" ref="I43:I106" si="3">H43-D43</f>
        <v>0</v>
      </c>
      <c r="J43" s="65"/>
      <c r="K43" s="65"/>
      <c r="L43" s="66"/>
    </row>
    <row r="44" spans="2:12" x14ac:dyDescent="0.2">
      <c r="B44" s="66"/>
      <c r="C44" s="66"/>
      <c r="D44" s="152"/>
      <c r="E44" s="153"/>
      <c r="F44" s="153"/>
      <c r="G44" s="154"/>
      <c r="H44" s="96">
        <f t="shared" si="1"/>
        <v>0</v>
      </c>
      <c r="I44" s="350">
        <f t="shared" si="3"/>
        <v>0</v>
      </c>
      <c r="J44" s="65"/>
      <c r="K44" s="65"/>
      <c r="L44" s="66"/>
    </row>
    <row r="45" spans="2:12" x14ac:dyDescent="0.2">
      <c r="B45" s="66"/>
      <c r="C45" s="66"/>
      <c r="D45" s="152"/>
      <c r="E45" s="153"/>
      <c r="F45" s="153"/>
      <c r="G45" s="154"/>
      <c r="H45" s="96">
        <f t="shared" si="1"/>
        <v>0</v>
      </c>
      <c r="I45" s="350">
        <f t="shared" si="3"/>
        <v>0</v>
      </c>
      <c r="J45" s="65"/>
      <c r="K45" s="65"/>
      <c r="L45" s="66"/>
    </row>
    <row r="46" spans="2:12" x14ac:dyDescent="0.2">
      <c r="B46" s="66"/>
      <c r="C46" s="66"/>
      <c r="D46" s="152"/>
      <c r="E46" s="153"/>
      <c r="F46" s="153"/>
      <c r="G46" s="154"/>
      <c r="H46" s="96">
        <f t="shared" si="1"/>
        <v>0</v>
      </c>
      <c r="I46" s="350">
        <f t="shared" si="3"/>
        <v>0</v>
      </c>
      <c r="J46" s="65"/>
      <c r="K46" s="65"/>
      <c r="L46" s="66"/>
    </row>
    <row r="47" spans="2:12" x14ac:dyDescent="0.2">
      <c r="B47" s="66"/>
      <c r="C47" s="66"/>
      <c r="D47" s="152"/>
      <c r="E47" s="153"/>
      <c r="F47" s="153"/>
      <c r="G47" s="154"/>
      <c r="H47" s="96">
        <f t="shared" si="1"/>
        <v>0</v>
      </c>
      <c r="I47" s="350">
        <f t="shared" si="3"/>
        <v>0</v>
      </c>
      <c r="J47" s="65"/>
      <c r="K47" s="65"/>
      <c r="L47" s="66"/>
    </row>
    <row r="48" spans="2:12" x14ac:dyDescent="0.2">
      <c r="B48" s="66"/>
      <c r="C48" s="66"/>
      <c r="D48" s="152"/>
      <c r="E48" s="153"/>
      <c r="F48" s="153"/>
      <c r="G48" s="154"/>
      <c r="H48" s="96">
        <f t="shared" si="1"/>
        <v>0</v>
      </c>
      <c r="I48" s="350">
        <f t="shared" si="3"/>
        <v>0</v>
      </c>
      <c r="J48" s="65"/>
      <c r="K48" s="65"/>
      <c r="L48" s="66"/>
    </row>
    <row r="49" spans="2:12" x14ac:dyDescent="0.2">
      <c r="B49" s="66"/>
      <c r="C49" s="66"/>
      <c r="D49" s="152"/>
      <c r="E49" s="153"/>
      <c r="F49" s="153"/>
      <c r="G49" s="154"/>
      <c r="H49" s="96">
        <f t="shared" si="1"/>
        <v>0</v>
      </c>
      <c r="I49" s="350">
        <f t="shared" si="3"/>
        <v>0</v>
      </c>
      <c r="J49" s="65"/>
      <c r="K49" s="65"/>
      <c r="L49" s="66"/>
    </row>
    <row r="50" spans="2:12" x14ac:dyDescent="0.2">
      <c r="B50" s="66"/>
      <c r="C50" s="66"/>
      <c r="D50" s="152"/>
      <c r="E50" s="153"/>
      <c r="F50" s="153"/>
      <c r="G50" s="154"/>
      <c r="H50" s="96">
        <f t="shared" si="1"/>
        <v>0</v>
      </c>
      <c r="I50" s="350">
        <f t="shared" si="3"/>
        <v>0</v>
      </c>
      <c r="J50" s="65"/>
      <c r="K50" s="65"/>
      <c r="L50" s="66"/>
    </row>
    <row r="51" spans="2:12" x14ac:dyDescent="0.2">
      <c r="B51" s="66"/>
      <c r="C51" s="66"/>
      <c r="D51" s="152"/>
      <c r="E51" s="153"/>
      <c r="F51" s="153"/>
      <c r="G51" s="154"/>
      <c r="H51" s="96">
        <f t="shared" si="1"/>
        <v>0</v>
      </c>
      <c r="I51" s="350">
        <f t="shared" si="3"/>
        <v>0</v>
      </c>
      <c r="J51" s="65"/>
      <c r="K51" s="65"/>
      <c r="L51" s="66"/>
    </row>
    <row r="52" spans="2:12" x14ac:dyDescent="0.2">
      <c r="B52" s="66"/>
      <c r="C52" s="66"/>
      <c r="D52" s="152"/>
      <c r="E52" s="153"/>
      <c r="F52" s="153"/>
      <c r="G52" s="154"/>
      <c r="H52" s="96">
        <f t="shared" si="1"/>
        <v>0</v>
      </c>
      <c r="I52" s="350">
        <f t="shared" si="3"/>
        <v>0</v>
      </c>
      <c r="J52" s="65"/>
      <c r="K52" s="65"/>
      <c r="L52" s="66"/>
    </row>
    <row r="53" spans="2:12" x14ac:dyDescent="0.2">
      <c r="B53" s="66"/>
      <c r="C53" s="66"/>
      <c r="D53" s="152"/>
      <c r="E53" s="153"/>
      <c r="F53" s="153"/>
      <c r="G53" s="154"/>
      <c r="H53" s="96">
        <f t="shared" si="1"/>
        <v>0</v>
      </c>
      <c r="I53" s="350">
        <f t="shared" si="3"/>
        <v>0</v>
      </c>
      <c r="J53" s="65"/>
      <c r="K53" s="65"/>
      <c r="L53" s="66"/>
    </row>
    <row r="54" spans="2:12" x14ac:dyDescent="0.2">
      <c r="B54" s="66"/>
      <c r="C54" s="66"/>
      <c r="D54" s="152"/>
      <c r="E54" s="153"/>
      <c r="F54" s="153"/>
      <c r="G54" s="154"/>
      <c r="H54" s="96">
        <f t="shared" si="1"/>
        <v>0</v>
      </c>
      <c r="I54" s="350">
        <f t="shared" si="3"/>
        <v>0</v>
      </c>
      <c r="J54" s="65"/>
      <c r="K54" s="65"/>
      <c r="L54" s="66"/>
    </row>
    <row r="55" spans="2:12" x14ac:dyDescent="0.2">
      <c r="B55" s="66"/>
      <c r="C55" s="66"/>
      <c r="D55" s="152"/>
      <c r="E55" s="153"/>
      <c r="F55" s="153"/>
      <c r="G55" s="154"/>
      <c r="H55" s="96">
        <f t="shared" si="1"/>
        <v>0</v>
      </c>
      <c r="I55" s="350">
        <f t="shared" si="3"/>
        <v>0</v>
      </c>
      <c r="J55" s="65"/>
      <c r="K55" s="65"/>
      <c r="L55" s="66"/>
    </row>
    <row r="56" spans="2:12" x14ac:dyDescent="0.2">
      <c r="B56" s="66"/>
      <c r="C56" s="66"/>
      <c r="D56" s="152"/>
      <c r="E56" s="153"/>
      <c r="F56" s="153"/>
      <c r="G56" s="154"/>
      <c r="H56" s="96">
        <f t="shared" si="1"/>
        <v>0</v>
      </c>
      <c r="I56" s="350">
        <f t="shared" si="3"/>
        <v>0</v>
      </c>
      <c r="J56" s="65"/>
      <c r="K56" s="65"/>
      <c r="L56" s="66"/>
    </row>
    <row r="57" spans="2:12" x14ac:dyDescent="0.2">
      <c r="B57" s="66"/>
      <c r="C57" s="66"/>
      <c r="D57" s="152"/>
      <c r="E57" s="153"/>
      <c r="F57" s="153"/>
      <c r="G57" s="154"/>
      <c r="H57" s="96">
        <f t="shared" si="1"/>
        <v>0</v>
      </c>
      <c r="I57" s="350">
        <f t="shared" si="3"/>
        <v>0</v>
      </c>
      <c r="J57" s="65"/>
      <c r="K57" s="65"/>
      <c r="L57" s="66"/>
    </row>
    <row r="58" spans="2:12" x14ac:dyDescent="0.2">
      <c r="B58" s="66"/>
      <c r="C58" s="66"/>
      <c r="D58" s="152"/>
      <c r="E58" s="153"/>
      <c r="F58" s="153"/>
      <c r="G58" s="154"/>
      <c r="H58" s="96">
        <f t="shared" si="1"/>
        <v>0</v>
      </c>
      <c r="I58" s="350">
        <f t="shared" si="3"/>
        <v>0</v>
      </c>
      <c r="J58" s="65"/>
      <c r="K58" s="65"/>
      <c r="L58" s="66"/>
    </row>
    <row r="59" spans="2:12" x14ac:dyDescent="0.2">
      <c r="B59" s="66"/>
      <c r="C59" s="66"/>
      <c r="D59" s="152"/>
      <c r="E59" s="153"/>
      <c r="F59" s="153"/>
      <c r="G59" s="154"/>
      <c r="H59" s="96">
        <f t="shared" si="1"/>
        <v>0</v>
      </c>
      <c r="I59" s="350">
        <f t="shared" si="3"/>
        <v>0</v>
      </c>
      <c r="J59" s="65"/>
      <c r="K59" s="65"/>
      <c r="L59" s="66"/>
    </row>
    <row r="60" spans="2:12" x14ac:dyDescent="0.2">
      <c r="B60" s="66"/>
      <c r="C60" s="66"/>
      <c r="D60" s="152"/>
      <c r="E60" s="153"/>
      <c r="F60" s="153"/>
      <c r="G60" s="154"/>
      <c r="H60" s="96">
        <f t="shared" si="1"/>
        <v>0</v>
      </c>
      <c r="I60" s="350">
        <f t="shared" si="3"/>
        <v>0</v>
      </c>
      <c r="J60" s="65"/>
      <c r="K60" s="65"/>
      <c r="L60" s="66"/>
    </row>
    <row r="61" spans="2:12" x14ac:dyDescent="0.2">
      <c r="B61" s="66"/>
      <c r="C61" s="66"/>
      <c r="D61" s="152"/>
      <c r="E61" s="153"/>
      <c r="F61" s="153"/>
      <c r="G61" s="154"/>
      <c r="H61" s="96">
        <f t="shared" si="1"/>
        <v>0</v>
      </c>
      <c r="I61" s="350">
        <f t="shared" si="3"/>
        <v>0</v>
      </c>
      <c r="J61" s="65"/>
      <c r="K61" s="65"/>
      <c r="L61" s="66"/>
    </row>
    <row r="62" spans="2:12" x14ac:dyDescent="0.2">
      <c r="B62" s="66"/>
      <c r="C62" s="66"/>
      <c r="D62" s="152"/>
      <c r="E62" s="153"/>
      <c r="F62" s="153"/>
      <c r="G62" s="154"/>
      <c r="H62" s="96">
        <f t="shared" si="1"/>
        <v>0</v>
      </c>
      <c r="I62" s="350">
        <f t="shared" si="3"/>
        <v>0</v>
      </c>
      <c r="J62" s="65"/>
      <c r="K62" s="65"/>
      <c r="L62" s="66"/>
    </row>
    <row r="63" spans="2:12" x14ac:dyDescent="0.2">
      <c r="B63" s="66"/>
      <c r="C63" s="66"/>
      <c r="D63" s="152"/>
      <c r="E63" s="153"/>
      <c r="F63" s="153"/>
      <c r="G63" s="154"/>
      <c r="H63" s="96">
        <f t="shared" si="1"/>
        <v>0</v>
      </c>
      <c r="I63" s="350">
        <f t="shared" si="3"/>
        <v>0</v>
      </c>
      <c r="J63" s="65"/>
      <c r="K63" s="65"/>
      <c r="L63" s="66"/>
    </row>
    <row r="64" spans="2:12" x14ac:dyDescent="0.2">
      <c r="B64" s="66"/>
      <c r="C64" s="66"/>
      <c r="D64" s="152"/>
      <c r="E64" s="153"/>
      <c r="F64" s="153"/>
      <c r="G64" s="154"/>
      <c r="H64" s="96">
        <f t="shared" si="1"/>
        <v>0</v>
      </c>
      <c r="I64" s="350">
        <f t="shared" si="3"/>
        <v>0</v>
      </c>
      <c r="J64" s="65"/>
      <c r="K64" s="65"/>
      <c r="L64" s="66"/>
    </row>
    <row r="65" spans="2:12" x14ac:dyDescent="0.2">
      <c r="B65" s="66"/>
      <c r="C65" s="66"/>
      <c r="D65" s="152"/>
      <c r="E65" s="153"/>
      <c r="F65" s="153"/>
      <c r="G65" s="154"/>
      <c r="H65" s="96">
        <f t="shared" si="1"/>
        <v>0</v>
      </c>
      <c r="I65" s="350">
        <f t="shared" si="3"/>
        <v>0</v>
      </c>
      <c r="J65" s="65"/>
      <c r="K65" s="65"/>
      <c r="L65" s="66"/>
    </row>
    <row r="66" spans="2:12" x14ac:dyDescent="0.2">
      <c r="B66" s="66"/>
      <c r="C66" s="66"/>
      <c r="D66" s="152"/>
      <c r="E66" s="153"/>
      <c r="F66" s="153"/>
      <c r="G66" s="154"/>
      <c r="H66" s="96">
        <f t="shared" si="1"/>
        <v>0</v>
      </c>
      <c r="I66" s="350">
        <f t="shared" si="3"/>
        <v>0</v>
      </c>
      <c r="J66" s="65"/>
      <c r="K66" s="65"/>
      <c r="L66" s="66"/>
    </row>
    <row r="67" spans="2:12" x14ac:dyDescent="0.2">
      <c r="B67" s="66"/>
      <c r="C67" s="66"/>
      <c r="D67" s="152"/>
      <c r="E67" s="153"/>
      <c r="F67" s="153"/>
      <c r="G67" s="154"/>
      <c r="H67" s="96">
        <f t="shared" si="1"/>
        <v>0</v>
      </c>
      <c r="I67" s="350">
        <f t="shared" si="3"/>
        <v>0</v>
      </c>
      <c r="J67" s="65"/>
      <c r="K67" s="65"/>
      <c r="L67" s="66"/>
    </row>
    <row r="68" spans="2:12" x14ac:dyDescent="0.2">
      <c r="B68" s="66"/>
      <c r="C68" s="66"/>
      <c r="D68" s="152"/>
      <c r="E68" s="153"/>
      <c r="F68" s="153"/>
      <c r="G68" s="154"/>
      <c r="H68" s="96">
        <f t="shared" si="1"/>
        <v>0</v>
      </c>
      <c r="I68" s="350">
        <f t="shared" si="3"/>
        <v>0</v>
      </c>
      <c r="J68" s="65"/>
      <c r="K68" s="65"/>
      <c r="L68" s="66"/>
    </row>
    <row r="69" spans="2:12" x14ac:dyDescent="0.2">
      <c r="B69" s="66"/>
      <c r="C69" s="66"/>
      <c r="D69" s="152"/>
      <c r="E69" s="153"/>
      <c r="F69" s="153"/>
      <c r="G69" s="154"/>
      <c r="H69" s="96">
        <f t="shared" si="1"/>
        <v>0</v>
      </c>
      <c r="I69" s="350">
        <f t="shared" si="3"/>
        <v>0</v>
      </c>
      <c r="J69" s="65"/>
      <c r="K69" s="65"/>
      <c r="L69" s="66"/>
    </row>
    <row r="70" spans="2:12" x14ac:dyDescent="0.2">
      <c r="B70" s="66"/>
      <c r="C70" s="66"/>
      <c r="D70" s="152"/>
      <c r="E70" s="153"/>
      <c r="F70" s="153"/>
      <c r="G70" s="154"/>
      <c r="H70" s="96">
        <f t="shared" si="1"/>
        <v>0</v>
      </c>
      <c r="I70" s="350">
        <f t="shared" si="3"/>
        <v>0</v>
      </c>
      <c r="J70" s="65"/>
      <c r="K70" s="65"/>
      <c r="L70" s="66"/>
    </row>
    <row r="71" spans="2:12" x14ac:dyDescent="0.2">
      <c r="B71" s="66"/>
      <c r="C71" s="66"/>
      <c r="D71" s="152"/>
      <c r="E71" s="153"/>
      <c r="F71" s="153"/>
      <c r="G71" s="154"/>
      <c r="H71" s="96">
        <f t="shared" si="1"/>
        <v>0</v>
      </c>
      <c r="I71" s="350">
        <f t="shared" si="3"/>
        <v>0</v>
      </c>
      <c r="J71" s="65"/>
      <c r="K71" s="65"/>
      <c r="L71" s="66"/>
    </row>
    <row r="72" spans="2:12" x14ac:dyDescent="0.2">
      <c r="B72" s="66"/>
      <c r="C72" s="66"/>
      <c r="D72" s="152"/>
      <c r="E72" s="153"/>
      <c r="F72" s="153"/>
      <c r="G72" s="154"/>
      <c r="H72" s="96">
        <f t="shared" si="1"/>
        <v>0</v>
      </c>
      <c r="I72" s="350">
        <f t="shared" si="3"/>
        <v>0</v>
      </c>
      <c r="J72" s="65"/>
      <c r="K72" s="65"/>
      <c r="L72" s="66"/>
    </row>
    <row r="73" spans="2:12" x14ac:dyDescent="0.2">
      <c r="B73" s="66"/>
      <c r="C73" s="66"/>
      <c r="D73" s="152"/>
      <c r="E73" s="153"/>
      <c r="F73" s="153"/>
      <c r="G73" s="154"/>
      <c r="H73" s="96">
        <f t="shared" si="1"/>
        <v>0</v>
      </c>
      <c r="I73" s="350">
        <f t="shared" si="3"/>
        <v>0</v>
      </c>
      <c r="J73" s="65"/>
      <c r="K73" s="65"/>
      <c r="L73" s="66"/>
    </row>
    <row r="74" spans="2:12" x14ac:dyDescent="0.2">
      <c r="B74" s="66"/>
      <c r="C74" s="66"/>
      <c r="D74" s="152"/>
      <c r="E74" s="153"/>
      <c r="F74" s="153"/>
      <c r="G74" s="154"/>
      <c r="H74" s="96">
        <f t="shared" si="1"/>
        <v>0</v>
      </c>
      <c r="I74" s="350">
        <f t="shared" si="3"/>
        <v>0</v>
      </c>
      <c r="J74" s="65"/>
      <c r="K74" s="65"/>
      <c r="L74" s="66"/>
    </row>
    <row r="75" spans="2:12" x14ac:dyDescent="0.2">
      <c r="B75" s="66"/>
      <c r="C75" s="66"/>
      <c r="D75" s="152"/>
      <c r="E75" s="153"/>
      <c r="F75" s="153"/>
      <c r="G75" s="154"/>
      <c r="H75" s="96">
        <f t="shared" si="1"/>
        <v>0</v>
      </c>
      <c r="I75" s="350">
        <f t="shared" si="3"/>
        <v>0</v>
      </c>
      <c r="J75" s="65"/>
      <c r="K75" s="65"/>
      <c r="L75" s="66"/>
    </row>
    <row r="76" spans="2:12" x14ac:dyDescent="0.2">
      <c r="B76" s="66"/>
      <c r="C76" s="66"/>
      <c r="D76" s="152"/>
      <c r="E76" s="153"/>
      <c r="F76" s="153"/>
      <c r="G76" s="154"/>
      <c r="H76" s="96">
        <f t="shared" si="1"/>
        <v>0</v>
      </c>
      <c r="I76" s="350">
        <f t="shared" si="3"/>
        <v>0</v>
      </c>
      <c r="J76" s="65"/>
      <c r="K76" s="65"/>
      <c r="L76" s="66"/>
    </row>
    <row r="77" spans="2:12" x14ac:dyDescent="0.2">
      <c r="B77" s="66"/>
      <c r="C77" s="66"/>
      <c r="D77" s="152"/>
      <c r="E77" s="153"/>
      <c r="F77" s="153"/>
      <c r="G77" s="154"/>
      <c r="H77" s="96">
        <f t="shared" si="1"/>
        <v>0</v>
      </c>
      <c r="I77" s="350">
        <f t="shared" si="3"/>
        <v>0</v>
      </c>
      <c r="J77" s="65"/>
      <c r="K77" s="65"/>
      <c r="L77" s="66"/>
    </row>
    <row r="78" spans="2:12" x14ac:dyDescent="0.2">
      <c r="B78" s="66"/>
      <c r="C78" s="66"/>
      <c r="D78" s="152"/>
      <c r="E78" s="153"/>
      <c r="F78" s="153"/>
      <c r="G78" s="154"/>
      <c r="H78" s="96">
        <f t="shared" si="1"/>
        <v>0</v>
      </c>
      <c r="I78" s="350">
        <f t="shared" si="3"/>
        <v>0</v>
      </c>
      <c r="J78" s="65"/>
      <c r="K78" s="65"/>
      <c r="L78" s="66"/>
    </row>
    <row r="79" spans="2:12" x14ac:dyDescent="0.2">
      <c r="B79" s="66"/>
      <c r="C79" s="66"/>
      <c r="D79" s="152"/>
      <c r="E79" s="153"/>
      <c r="F79" s="153"/>
      <c r="G79" s="154"/>
      <c r="H79" s="96">
        <f t="shared" si="1"/>
        <v>0</v>
      </c>
      <c r="I79" s="350">
        <f t="shared" si="3"/>
        <v>0</v>
      </c>
      <c r="J79" s="65"/>
      <c r="K79" s="65"/>
      <c r="L79" s="66"/>
    </row>
    <row r="80" spans="2:12" x14ac:dyDescent="0.2">
      <c r="B80" s="66"/>
      <c r="C80" s="66"/>
      <c r="D80" s="152"/>
      <c r="E80" s="153"/>
      <c r="F80" s="153"/>
      <c r="G80" s="154"/>
      <c r="H80" s="96">
        <f t="shared" si="1"/>
        <v>0</v>
      </c>
      <c r="I80" s="350">
        <f t="shared" si="3"/>
        <v>0</v>
      </c>
      <c r="J80" s="65"/>
      <c r="K80" s="65"/>
      <c r="L80" s="66"/>
    </row>
    <row r="81" spans="2:12" x14ac:dyDescent="0.2">
      <c r="B81" s="66"/>
      <c r="C81" s="66"/>
      <c r="D81" s="152"/>
      <c r="E81" s="153"/>
      <c r="F81" s="153"/>
      <c r="G81" s="154"/>
      <c r="H81" s="96">
        <f t="shared" ref="H81:H144" si="4">F81+G81</f>
        <v>0</v>
      </c>
      <c r="I81" s="350">
        <f t="shared" si="3"/>
        <v>0</v>
      </c>
      <c r="J81" s="65"/>
      <c r="K81" s="65"/>
      <c r="L81" s="66"/>
    </row>
    <row r="82" spans="2:12" x14ac:dyDescent="0.2">
      <c r="B82" s="66"/>
      <c r="C82" s="66"/>
      <c r="D82" s="152"/>
      <c r="E82" s="153"/>
      <c r="F82" s="153"/>
      <c r="G82" s="154"/>
      <c r="H82" s="96">
        <f t="shared" si="4"/>
        <v>0</v>
      </c>
      <c r="I82" s="350">
        <f t="shared" si="3"/>
        <v>0</v>
      </c>
      <c r="J82" s="65"/>
      <c r="K82" s="65"/>
      <c r="L82" s="66"/>
    </row>
    <row r="83" spans="2:12" x14ac:dyDescent="0.2">
      <c r="B83" s="66"/>
      <c r="C83" s="66"/>
      <c r="D83" s="152"/>
      <c r="E83" s="153"/>
      <c r="F83" s="153"/>
      <c r="G83" s="154"/>
      <c r="H83" s="96">
        <f t="shared" si="4"/>
        <v>0</v>
      </c>
      <c r="I83" s="350">
        <f t="shared" si="3"/>
        <v>0</v>
      </c>
      <c r="J83" s="65"/>
      <c r="K83" s="65"/>
      <c r="L83" s="66"/>
    </row>
    <row r="84" spans="2:12" x14ac:dyDescent="0.2">
      <c r="B84" s="66"/>
      <c r="C84" s="66"/>
      <c r="D84" s="152"/>
      <c r="E84" s="153"/>
      <c r="F84" s="153"/>
      <c r="G84" s="154"/>
      <c r="H84" s="96">
        <f t="shared" si="4"/>
        <v>0</v>
      </c>
      <c r="I84" s="350">
        <f t="shared" si="3"/>
        <v>0</v>
      </c>
      <c r="J84" s="65"/>
      <c r="K84" s="65"/>
      <c r="L84" s="66"/>
    </row>
    <row r="85" spans="2:12" x14ac:dyDescent="0.2">
      <c r="B85" s="66"/>
      <c r="C85" s="66"/>
      <c r="D85" s="152"/>
      <c r="E85" s="153"/>
      <c r="F85" s="153"/>
      <c r="G85" s="154"/>
      <c r="H85" s="96">
        <f t="shared" si="4"/>
        <v>0</v>
      </c>
      <c r="I85" s="350">
        <f t="shared" si="3"/>
        <v>0</v>
      </c>
      <c r="J85" s="65"/>
      <c r="K85" s="65"/>
      <c r="L85" s="66"/>
    </row>
    <row r="86" spans="2:12" x14ac:dyDescent="0.2">
      <c r="B86" s="66"/>
      <c r="C86" s="66"/>
      <c r="D86" s="152"/>
      <c r="E86" s="153"/>
      <c r="F86" s="153"/>
      <c r="G86" s="154"/>
      <c r="H86" s="96">
        <f t="shared" si="4"/>
        <v>0</v>
      </c>
      <c r="I86" s="350">
        <f t="shared" si="3"/>
        <v>0</v>
      </c>
      <c r="J86" s="65"/>
      <c r="K86" s="65"/>
      <c r="L86" s="66"/>
    </row>
    <row r="87" spans="2:12" x14ac:dyDescent="0.2">
      <c r="B87" s="66"/>
      <c r="C87" s="66"/>
      <c r="D87" s="152"/>
      <c r="E87" s="153"/>
      <c r="F87" s="153"/>
      <c r="G87" s="154"/>
      <c r="H87" s="96">
        <f t="shared" si="4"/>
        <v>0</v>
      </c>
      <c r="I87" s="350">
        <f t="shared" si="3"/>
        <v>0</v>
      </c>
      <c r="J87" s="65"/>
      <c r="K87" s="65"/>
      <c r="L87" s="66"/>
    </row>
    <row r="88" spans="2:12" x14ac:dyDescent="0.2">
      <c r="B88" s="66"/>
      <c r="C88" s="66"/>
      <c r="D88" s="152"/>
      <c r="E88" s="153"/>
      <c r="F88" s="153"/>
      <c r="G88" s="154"/>
      <c r="H88" s="96">
        <f t="shared" si="4"/>
        <v>0</v>
      </c>
      <c r="I88" s="350">
        <f t="shared" si="3"/>
        <v>0</v>
      </c>
      <c r="J88" s="65"/>
      <c r="K88" s="65"/>
      <c r="L88" s="66"/>
    </row>
    <row r="89" spans="2:12" x14ac:dyDescent="0.2">
      <c r="B89" s="66"/>
      <c r="C89" s="66"/>
      <c r="D89" s="152"/>
      <c r="E89" s="153"/>
      <c r="F89" s="153"/>
      <c r="G89" s="154"/>
      <c r="H89" s="96">
        <f t="shared" si="4"/>
        <v>0</v>
      </c>
      <c r="I89" s="350">
        <f t="shared" si="3"/>
        <v>0</v>
      </c>
      <c r="J89" s="65"/>
      <c r="K89" s="65"/>
      <c r="L89" s="66"/>
    </row>
    <row r="90" spans="2:12" x14ac:dyDescent="0.2">
      <c r="B90" s="66"/>
      <c r="C90" s="66"/>
      <c r="D90" s="152"/>
      <c r="E90" s="153"/>
      <c r="F90" s="153"/>
      <c r="G90" s="154"/>
      <c r="H90" s="96">
        <f t="shared" si="4"/>
        <v>0</v>
      </c>
      <c r="I90" s="350">
        <f t="shared" si="3"/>
        <v>0</v>
      </c>
      <c r="J90" s="65"/>
      <c r="K90" s="65"/>
      <c r="L90" s="66"/>
    </row>
    <row r="91" spans="2:12" x14ac:dyDescent="0.2">
      <c r="B91" s="66"/>
      <c r="C91" s="66"/>
      <c r="D91" s="152"/>
      <c r="E91" s="153"/>
      <c r="F91" s="153"/>
      <c r="G91" s="154"/>
      <c r="H91" s="96">
        <f t="shared" si="4"/>
        <v>0</v>
      </c>
      <c r="I91" s="350">
        <f t="shared" si="3"/>
        <v>0</v>
      </c>
      <c r="J91" s="65"/>
      <c r="K91" s="65"/>
      <c r="L91" s="66"/>
    </row>
    <row r="92" spans="2:12" x14ac:dyDescent="0.2">
      <c r="B92" s="66"/>
      <c r="C92" s="66"/>
      <c r="D92" s="152"/>
      <c r="E92" s="153"/>
      <c r="F92" s="153"/>
      <c r="G92" s="154"/>
      <c r="H92" s="96">
        <f t="shared" si="4"/>
        <v>0</v>
      </c>
      <c r="I92" s="350">
        <f t="shared" si="3"/>
        <v>0</v>
      </c>
      <c r="J92" s="65"/>
      <c r="K92" s="65"/>
      <c r="L92" s="66"/>
    </row>
    <row r="93" spans="2:12" x14ac:dyDescent="0.2">
      <c r="B93" s="66"/>
      <c r="C93" s="66"/>
      <c r="D93" s="152"/>
      <c r="E93" s="153"/>
      <c r="F93" s="153"/>
      <c r="G93" s="154"/>
      <c r="H93" s="96">
        <f t="shared" si="4"/>
        <v>0</v>
      </c>
      <c r="I93" s="350">
        <f t="shared" si="3"/>
        <v>0</v>
      </c>
      <c r="J93" s="65"/>
      <c r="K93" s="65"/>
      <c r="L93" s="66"/>
    </row>
    <row r="94" spans="2:12" x14ac:dyDescent="0.2">
      <c r="B94" s="66"/>
      <c r="C94" s="66"/>
      <c r="D94" s="152"/>
      <c r="E94" s="153"/>
      <c r="F94" s="153"/>
      <c r="G94" s="154"/>
      <c r="H94" s="96">
        <f t="shared" si="4"/>
        <v>0</v>
      </c>
      <c r="I94" s="350">
        <f t="shared" si="3"/>
        <v>0</v>
      </c>
      <c r="J94" s="65"/>
      <c r="K94" s="65"/>
      <c r="L94" s="66"/>
    </row>
    <row r="95" spans="2:12" x14ac:dyDescent="0.2">
      <c r="B95" s="66"/>
      <c r="C95" s="66"/>
      <c r="D95" s="152"/>
      <c r="E95" s="153"/>
      <c r="F95" s="153"/>
      <c r="G95" s="154"/>
      <c r="H95" s="96">
        <f t="shared" si="4"/>
        <v>0</v>
      </c>
      <c r="I95" s="350">
        <f t="shared" si="3"/>
        <v>0</v>
      </c>
      <c r="J95" s="65"/>
      <c r="K95" s="65"/>
      <c r="L95" s="66"/>
    </row>
    <row r="96" spans="2:12" x14ac:dyDescent="0.2">
      <c r="B96" s="66"/>
      <c r="C96" s="66"/>
      <c r="D96" s="152"/>
      <c r="E96" s="153"/>
      <c r="F96" s="153"/>
      <c r="G96" s="154"/>
      <c r="H96" s="96">
        <f t="shared" si="4"/>
        <v>0</v>
      </c>
      <c r="I96" s="350">
        <f t="shared" si="3"/>
        <v>0</v>
      </c>
      <c r="J96" s="65"/>
      <c r="K96" s="65"/>
      <c r="L96" s="66"/>
    </row>
    <row r="97" spans="2:12" x14ac:dyDescent="0.2">
      <c r="B97" s="66"/>
      <c r="C97" s="66"/>
      <c r="D97" s="152"/>
      <c r="E97" s="153"/>
      <c r="F97" s="153"/>
      <c r="G97" s="154"/>
      <c r="H97" s="96">
        <f t="shared" si="4"/>
        <v>0</v>
      </c>
      <c r="I97" s="350">
        <f t="shared" si="3"/>
        <v>0</v>
      </c>
      <c r="J97" s="65"/>
      <c r="K97" s="65"/>
      <c r="L97" s="66"/>
    </row>
    <row r="98" spans="2:12" x14ac:dyDescent="0.2">
      <c r="B98" s="66"/>
      <c r="C98" s="66"/>
      <c r="D98" s="152"/>
      <c r="E98" s="153"/>
      <c r="F98" s="153"/>
      <c r="G98" s="154"/>
      <c r="H98" s="96">
        <f t="shared" si="4"/>
        <v>0</v>
      </c>
      <c r="I98" s="350">
        <f t="shared" si="3"/>
        <v>0</v>
      </c>
      <c r="J98" s="65"/>
      <c r="K98" s="65"/>
      <c r="L98" s="66"/>
    </row>
    <row r="99" spans="2:12" x14ac:dyDescent="0.2">
      <c r="B99" s="66"/>
      <c r="C99" s="66"/>
      <c r="D99" s="152"/>
      <c r="E99" s="153"/>
      <c r="F99" s="153"/>
      <c r="G99" s="154"/>
      <c r="H99" s="96">
        <f t="shared" si="4"/>
        <v>0</v>
      </c>
      <c r="I99" s="350">
        <f t="shared" si="3"/>
        <v>0</v>
      </c>
      <c r="J99" s="65"/>
      <c r="K99" s="65"/>
      <c r="L99" s="66"/>
    </row>
    <row r="100" spans="2:12" x14ac:dyDescent="0.2">
      <c r="B100" s="66"/>
      <c r="C100" s="66"/>
      <c r="D100" s="152"/>
      <c r="E100" s="153"/>
      <c r="F100" s="153"/>
      <c r="G100" s="154"/>
      <c r="H100" s="96">
        <f t="shared" si="4"/>
        <v>0</v>
      </c>
      <c r="I100" s="350">
        <f t="shared" si="3"/>
        <v>0</v>
      </c>
      <c r="J100" s="65"/>
      <c r="K100" s="65"/>
      <c r="L100" s="66"/>
    </row>
    <row r="101" spans="2:12" x14ac:dyDescent="0.2">
      <c r="B101" s="66"/>
      <c r="C101" s="66"/>
      <c r="D101" s="152"/>
      <c r="E101" s="153"/>
      <c r="F101" s="153"/>
      <c r="G101" s="154"/>
      <c r="H101" s="96">
        <f t="shared" si="4"/>
        <v>0</v>
      </c>
      <c r="I101" s="350">
        <f t="shared" si="3"/>
        <v>0</v>
      </c>
      <c r="J101" s="65"/>
      <c r="K101" s="65"/>
      <c r="L101" s="66"/>
    </row>
    <row r="102" spans="2:12" x14ac:dyDescent="0.2">
      <c r="B102" s="66"/>
      <c r="C102" s="66"/>
      <c r="D102" s="152"/>
      <c r="E102" s="153"/>
      <c r="F102" s="153"/>
      <c r="G102" s="154"/>
      <c r="H102" s="96">
        <f t="shared" si="4"/>
        <v>0</v>
      </c>
      <c r="I102" s="350">
        <f t="shared" si="3"/>
        <v>0</v>
      </c>
      <c r="J102" s="65"/>
      <c r="K102" s="65"/>
      <c r="L102" s="66"/>
    </row>
    <row r="103" spans="2:12" x14ac:dyDescent="0.2">
      <c r="B103" s="66"/>
      <c r="C103" s="66"/>
      <c r="D103" s="152"/>
      <c r="E103" s="153"/>
      <c r="F103" s="153"/>
      <c r="G103" s="154"/>
      <c r="H103" s="96">
        <f t="shared" si="4"/>
        <v>0</v>
      </c>
      <c r="I103" s="350">
        <f t="shared" si="3"/>
        <v>0</v>
      </c>
      <c r="J103" s="65"/>
      <c r="K103" s="65"/>
      <c r="L103" s="66"/>
    </row>
    <row r="104" spans="2:12" x14ac:dyDescent="0.2">
      <c r="B104" s="66"/>
      <c r="C104" s="66"/>
      <c r="D104" s="152"/>
      <c r="E104" s="153"/>
      <c r="F104" s="153"/>
      <c r="G104" s="154"/>
      <c r="H104" s="96">
        <f t="shared" si="4"/>
        <v>0</v>
      </c>
      <c r="I104" s="350">
        <f t="shared" si="3"/>
        <v>0</v>
      </c>
      <c r="J104" s="65"/>
      <c r="K104" s="65"/>
      <c r="L104" s="66"/>
    </row>
    <row r="105" spans="2:12" x14ac:dyDescent="0.2">
      <c r="B105" s="66"/>
      <c r="C105" s="66"/>
      <c r="D105" s="152"/>
      <c r="E105" s="153"/>
      <c r="F105" s="153"/>
      <c r="G105" s="154"/>
      <c r="H105" s="96">
        <f t="shared" si="4"/>
        <v>0</v>
      </c>
      <c r="I105" s="350">
        <f t="shared" si="3"/>
        <v>0</v>
      </c>
      <c r="J105" s="65"/>
      <c r="K105" s="65"/>
      <c r="L105" s="66"/>
    </row>
    <row r="106" spans="2:12" x14ac:dyDescent="0.2">
      <c r="B106" s="66"/>
      <c r="C106" s="66"/>
      <c r="D106" s="152"/>
      <c r="E106" s="153"/>
      <c r="F106" s="153"/>
      <c r="G106" s="154"/>
      <c r="H106" s="96">
        <f t="shared" si="4"/>
        <v>0</v>
      </c>
      <c r="I106" s="350">
        <f t="shared" si="3"/>
        <v>0</v>
      </c>
      <c r="J106" s="65"/>
      <c r="K106" s="65"/>
      <c r="L106" s="66"/>
    </row>
    <row r="107" spans="2:12" x14ac:dyDescent="0.2">
      <c r="B107" s="66"/>
      <c r="C107" s="66"/>
      <c r="D107" s="152"/>
      <c r="E107" s="153"/>
      <c r="F107" s="153"/>
      <c r="G107" s="154"/>
      <c r="H107" s="96">
        <f t="shared" si="4"/>
        <v>0</v>
      </c>
      <c r="I107" s="350">
        <f t="shared" ref="I107:I144" si="5">H107-D107</f>
        <v>0</v>
      </c>
      <c r="J107" s="65"/>
      <c r="K107" s="65"/>
      <c r="L107" s="66"/>
    </row>
    <row r="108" spans="2:12" x14ac:dyDescent="0.2">
      <c r="B108" s="66"/>
      <c r="C108" s="66"/>
      <c r="D108" s="152"/>
      <c r="E108" s="153"/>
      <c r="F108" s="153"/>
      <c r="G108" s="154"/>
      <c r="H108" s="96">
        <f t="shared" si="4"/>
        <v>0</v>
      </c>
      <c r="I108" s="350">
        <f t="shared" si="5"/>
        <v>0</v>
      </c>
      <c r="J108" s="65"/>
      <c r="K108" s="65"/>
      <c r="L108" s="66"/>
    </row>
    <row r="109" spans="2:12" x14ac:dyDescent="0.2">
      <c r="B109" s="66"/>
      <c r="C109" s="66"/>
      <c r="D109" s="152"/>
      <c r="E109" s="153"/>
      <c r="F109" s="153"/>
      <c r="G109" s="154"/>
      <c r="H109" s="96">
        <f t="shared" si="4"/>
        <v>0</v>
      </c>
      <c r="I109" s="350">
        <f t="shared" si="5"/>
        <v>0</v>
      </c>
      <c r="J109" s="65"/>
      <c r="K109" s="65"/>
      <c r="L109" s="66"/>
    </row>
    <row r="110" spans="2:12" x14ac:dyDescent="0.2">
      <c r="B110" s="66"/>
      <c r="C110" s="66"/>
      <c r="D110" s="152"/>
      <c r="E110" s="153"/>
      <c r="F110" s="153"/>
      <c r="G110" s="154"/>
      <c r="H110" s="96">
        <f t="shared" si="4"/>
        <v>0</v>
      </c>
      <c r="I110" s="350">
        <f t="shared" si="5"/>
        <v>0</v>
      </c>
      <c r="J110" s="65"/>
      <c r="K110" s="65"/>
      <c r="L110" s="66"/>
    </row>
    <row r="111" spans="2:12" x14ac:dyDescent="0.2">
      <c r="B111" s="66"/>
      <c r="C111" s="66"/>
      <c r="D111" s="152"/>
      <c r="E111" s="153"/>
      <c r="F111" s="153"/>
      <c r="G111" s="154"/>
      <c r="H111" s="96">
        <f t="shared" si="4"/>
        <v>0</v>
      </c>
      <c r="I111" s="350">
        <f t="shared" si="5"/>
        <v>0</v>
      </c>
      <c r="J111" s="65"/>
      <c r="K111" s="65"/>
      <c r="L111" s="66"/>
    </row>
    <row r="112" spans="2:12" x14ac:dyDescent="0.2">
      <c r="B112" s="66"/>
      <c r="C112" s="66"/>
      <c r="D112" s="152"/>
      <c r="E112" s="153"/>
      <c r="F112" s="153"/>
      <c r="G112" s="154"/>
      <c r="H112" s="96">
        <f t="shared" si="4"/>
        <v>0</v>
      </c>
      <c r="I112" s="350">
        <f t="shared" si="5"/>
        <v>0</v>
      </c>
      <c r="J112" s="65"/>
      <c r="K112" s="65"/>
      <c r="L112" s="66"/>
    </row>
    <row r="113" spans="2:12" x14ac:dyDescent="0.2">
      <c r="B113" s="66"/>
      <c r="C113" s="66"/>
      <c r="D113" s="152"/>
      <c r="E113" s="153"/>
      <c r="F113" s="153"/>
      <c r="G113" s="154"/>
      <c r="H113" s="96">
        <f t="shared" si="4"/>
        <v>0</v>
      </c>
      <c r="I113" s="350">
        <f t="shared" si="5"/>
        <v>0</v>
      </c>
      <c r="J113" s="65"/>
      <c r="K113" s="65"/>
      <c r="L113" s="66"/>
    </row>
    <row r="114" spans="2:12" x14ac:dyDescent="0.2">
      <c r="B114" s="66"/>
      <c r="C114" s="66"/>
      <c r="D114" s="152"/>
      <c r="E114" s="153"/>
      <c r="F114" s="153"/>
      <c r="G114" s="154"/>
      <c r="H114" s="96">
        <f t="shared" si="4"/>
        <v>0</v>
      </c>
      <c r="I114" s="350">
        <f t="shared" si="5"/>
        <v>0</v>
      </c>
      <c r="J114" s="65"/>
      <c r="K114" s="65"/>
      <c r="L114" s="66"/>
    </row>
    <row r="115" spans="2:12" x14ac:dyDescent="0.2">
      <c r="B115" s="66"/>
      <c r="C115" s="66"/>
      <c r="D115" s="152"/>
      <c r="E115" s="153"/>
      <c r="F115" s="153"/>
      <c r="G115" s="154"/>
      <c r="H115" s="96">
        <f t="shared" si="4"/>
        <v>0</v>
      </c>
      <c r="I115" s="350">
        <f t="shared" si="5"/>
        <v>0</v>
      </c>
      <c r="J115" s="65"/>
      <c r="K115" s="65"/>
      <c r="L115" s="66"/>
    </row>
    <row r="116" spans="2:12" x14ac:dyDescent="0.2">
      <c r="B116" s="66"/>
      <c r="C116" s="66"/>
      <c r="D116" s="152"/>
      <c r="E116" s="153"/>
      <c r="F116" s="153"/>
      <c r="G116" s="154"/>
      <c r="H116" s="96">
        <f t="shared" si="4"/>
        <v>0</v>
      </c>
      <c r="I116" s="350">
        <f t="shared" si="5"/>
        <v>0</v>
      </c>
      <c r="J116" s="65"/>
      <c r="K116" s="65"/>
      <c r="L116" s="66"/>
    </row>
    <row r="117" spans="2:12" x14ac:dyDescent="0.2">
      <c r="B117" s="66"/>
      <c r="C117" s="66"/>
      <c r="D117" s="152"/>
      <c r="E117" s="153"/>
      <c r="F117" s="153"/>
      <c r="G117" s="154"/>
      <c r="H117" s="96">
        <f t="shared" si="4"/>
        <v>0</v>
      </c>
      <c r="I117" s="350">
        <f t="shared" si="5"/>
        <v>0</v>
      </c>
      <c r="J117" s="65"/>
      <c r="K117" s="65"/>
      <c r="L117" s="66"/>
    </row>
    <row r="118" spans="2:12" x14ac:dyDescent="0.2">
      <c r="B118" s="66"/>
      <c r="C118" s="66"/>
      <c r="D118" s="152"/>
      <c r="E118" s="153"/>
      <c r="F118" s="153"/>
      <c r="G118" s="154"/>
      <c r="H118" s="96">
        <f t="shared" si="4"/>
        <v>0</v>
      </c>
      <c r="I118" s="350">
        <f t="shared" si="5"/>
        <v>0</v>
      </c>
      <c r="J118" s="65"/>
      <c r="K118" s="65"/>
      <c r="L118" s="66"/>
    </row>
    <row r="119" spans="2:12" x14ac:dyDescent="0.2">
      <c r="B119" s="66"/>
      <c r="C119" s="66"/>
      <c r="D119" s="152"/>
      <c r="E119" s="153"/>
      <c r="F119" s="153"/>
      <c r="G119" s="154"/>
      <c r="H119" s="96">
        <f t="shared" si="4"/>
        <v>0</v>
      </c>
      <c r="I119" s="350">
        <f t="shared" si="5"/>
        <v>0</v>
      </c>
      <c r="J119" s="65"/>
      <c r="K119" s="65"/>
      <c r="L119" s="66"/>
    </row>
    <row r="120" spans="2:12" x14ac:dyDescent="0.2">
      <c r="B120" s="66"/>
      <c r="C120" s="66"/>
      <c r="D120" s="152"/>
      <c r="E120" s="153"/>
      <c r="F120" s="153"/>
      <c r="G120" s="154"/>
      <c r="H120" s="96">
        <f t="shared" si="4"/>
        <v>0</v>
      </c>
      <c r="I120" s="350">
        <f t="shared" si="5"/>
        <v>0</v>
      </c>
      <c r="J120" s="65"/>
      <c r="K120" s="65"/>
      <c r="L120" s="66"/>
    </row>
    <row r="121" spans="2:12" x14ac:dyDescent="0.2">
      <c r="B121" s="66"/>
      <c r="C121" s="66"/>
      <c r="D121" s="152"/>
      <c r="E121" s="153"/>
      <c r="F121" s="153"/>
      <c r="G121" s="154"/>
      <c r="H121" s="96">
        <f t="shared" si="4"/>
        <v>0</v>
      </c>
      <c r="I121" s="350">
        <f t="shared" si="5"/>
        <v>0</v>
      </c>
      <c r="J121" s="65"/>
      <c r="K121" s="65"/>
      <c r="L121" s="66"/>
    </row>
    <row r="122" spans="2:12" x14ac:dyDescent="0.2">
      <c r="B122" s="66"/>
      <c r="C122" s="66"/>
      <c r="D122" s="152"/>
      <c r="E122" s="153"/>
      <c r="F122" s="153"/>
      <c r="G122" s="154"/>
      <c r="H122" s="96">
        <f t="shared" si="4"/>
        <v>0</v>
      </c>
      <c r="I122" s="350">
        <f t="shared" si="5"/>
        <v>0</v>
      </c>
      <c r="J122" s="65"/>
      <c r="K122" s="65"/>
      <c r="L122" s="66"/>
    </row>
    <row r="123" spans="2:12" x14ac:dyDescent="0.2">
      <c r="B123" s="66"/>
      <c r="C123" s="66"/>
      <c r="D123" s="152"/>
      <c r="E123" s="153"/>
      <c r="F123" s="153"/>
      <c r="G123" s="154"/>
      <c r="H123" s="96">
        <f t="shared" si="4"/>
        <v>0</v>
      </c>
      <c r="I123" s="350">
        <f t="shared" si="5"/>
        <v>0</v>
      </c>
      <c r="J123" s="65"/>
      <c r="K123" s="65"/>
      <c r="L123" s="66"/>
    </row>
    <row r="124" spans="2:12" x14ac:dyDescent="0.2">
      <c r="B124" s="66"/>
      <c r="C124" s="66"/>
      <c r="D124" s="152"/>
      <c r="E124" s="153"/>
      <c r="F124" s="153"/>
      <c r="G124" s="154"/>
      <c r="H124" s="96">
        <f t="shared" si="4"/>
        <v>0</v>
      </c>
      <c r="I124" s="350">
        <f t="shared" si="5"/>
        <v>0</v>
      </c>
      <c r="J124" s="65"/>
      <c r="K124" s="65"/>
      <c r="L124" s="66"/>
    </row>
    <row r="125" spans="2:12" x14ac:dyDescent="0.2">
      <c r="B125" s="66"/>
      <c r="C125" s="66"/>
      <c r="D125" s="152"/>
      <c r="E125" s="153"/>
      <c r="F125" s="153"/>
      <c r="G125" s="154"/>
      <c r="H125" s="96">
        <f t="shared" si="4"/>
        <v>0</v>
      </c>
      <c r="I125" s="350">
        <f t="shared" si="5"/>
        <v>0</v>
      </c>
      <c r="J125" s="65"/>
      <c r="K125" s="65"/>
      <c r="L125" s="66"/>
    </row>
    <row r="126" spans="2:12" x14ac:dyDescent="0.2">
      <c r="B126" s="66"/>
      <c r="C126" s="66"/>
      <c r="D126" s="152"/>
      <c r="E126" s="153"/>
      <c r="F126" s="153"/>
      <c r="G126" s="154"/>
      <c r="H126" s="96">
        <f t="shared" si="4"/>
        <v>0</v>
      </c>
      <c r="I126" s="350">
        <f t="shared" si="5"/>
        <v>0</v>
      </c>
      <c r="J126" s="65"/>
      <c r="K126" s="65"/>
      <c r="L126" s="66"/>
    </row>
    <row r="127" spans="2:12" x14ac:dyDescent="0.2">
      <c r="B127" s="66"/>
      <c r="C127" s="66"/>
      <c r="D127" s="152"/>
      <c r="E127" s="153"/>
      <c r="F127" s="153"/>
      <c r="G127" s="154"/>
      <c r="H127" s="96">
        <f t="shared" si="4"/>
        <v>0</v>
      </c>
      <c r="I127" s="350">
        <f t="shared" si="5"/>
        <v>0</v>
      </c>
      <c r="J127" s="65"/>
      <c r="K127" s="65"/>
      <c r="L127" s="66"/>
    </row>
    <row r="128" spans="2:12" x14ac:dyDescent="0.2">
      <c r="B128" s="66"/>
      <c r="C128" s="66"/>
      <c r="D128" s="152"/>
      <c r="E128" s="153"/>
      <c r="F128" s="153"/>
      <c r="G128" s="154"/>
      <c r="H128" s="96">
        <f t="shared" si="4"/>
        <v>0</v>
      </c>
      <c r="I128" s="350">
        <f t="shared" si="5"/>
        <v>0</v>
      </c>
      <c r="J128" s="65"/>
      <c r="K128" s="65"/>
      <c r="L128" s="66"/>
    </row>
    <row r="129" spans="2:12" x14ac:dyDescent="0.2">
      <c r="B129" s="66"/>
      <c r="C129" s="66"/>
      <c r="D129" s="152"/>
      <c r="E129" s="153"/>
      <c r="F129" s="153"/>
      <c r="G129" s="154"/>
      <c r="H129" s="96">
        <f t="shared" si="4"/>
        <v>0</v>
      </c>
      <c r="I129" s="350">
        <f t="shared" si="5"/>
        <v>0</v>
      </c>
      <c r="J129" s="65"/>
      <c r="K129" s="65"/>
      <c r="L129" s="66"/>
    </row>
    <row r="130" spans="2:12" x14ac:dyDescent="0.2">
      <c r="B130" s="66"/>
      <c r="C130" s="66"/>
      <c r="D130" s="152"/>
      <c r="E130" s="153"/>
      <c r="F130" s="153"/>
      <c r="G130" s="154"/>
      <c r="H130" s="96">
        <f t="shared" si="4"/>
        <v>0</v>
      </c>
      <c r="I130" s="350">
        <f t="shared" si="5"/>
        <v>0</v>
      </c>
      <c r="J130" s="65"/>
      <c r="K130" s="65"/>
      <c r="L130" s="66"/>
    </row>
    <row r="131" spans="2:12" x14ac:dyDescent="0.2">
      <c r="B131" s="66"/>
      <c r="C131" s="66"/>
      <c r="D131" s="152"/>
      <c r="E131" s="153"/>
      <c r="F131" s="153"/>
      <c r="G131" s="154"/>
      <c r="H131" s="96">
        <f t="shared" si="4"/>
        <v>0</v>
      </c>
      <c r="I131" s="350">
        <f t="shared" si="5"/>
        <v>0</v>
      </c>
      <c r="J131" s="65"/>
      <c r="K131" s="65"/>
      <c r="L131" s="66"/>
    </row>
    <row r="132" spans="2:12" x14ac:dyDescent="0.2">
      <c r="B132" s="66"/>
      <c r="C132" s="66"/>
      <c r="D132" s="152"/>
      <c r="E132" s="153"/>
      <c r="F132" s="153"/>
      <c r="G132" s="154"/>
      <c r="H132" s="96">
        <f t="shared" si="4"/>
        <v>0</v>
      </c>
      <c r="I132" s="350">
        <f t="shared" si="5"/>
        <v>0</v>
      </c>
      <c r="J132" s="65"/>
      <c r="K132" s="65"/>
      <c r="L132" s="66"/>
    </row>
    <row r="133" spans="2:12" x14ac:dyDescent="0.2">
      <c r="B133" s="66"/>
      <c r="C133" s="66"/>
      <c r="D133" s="152"/>
      <c r="E133" s="153"/>
      <c r="F133" s="153"/>
      <c r="G133" s="154"/>
      <c r="H133" s="96">
        <f t="shared" si="4"/>
        <v>0</v>
      </c>
      <c r="I133" s="350">
        <f t="shared" si="5"/>
        <v>0</v>
      </c>
      <c r="J133" s="65"/>
      <c r="K133" s="65"/>
      <c r="L133" s="66"/>
    </row>
    <row r="134" spans="2:12" x14ac:dyDescent="0.2">
      <c r="B134" s="66"/>
      <c r="C134" s="66"/>
      <c r="D134" s="152"/>
      <c r="E134" s="153"/>
      <c r="F134" s="153"/>
      <c r="G134" s="154"/>
      <c r="H134" s="96">
        <f t="shared" si="4"/>
        <v>0</v>
      </c>
      <c r="I134" s="350">
        <f t="shared" si="5"/>
        <v>0</v>
      </c>
      <c r="J134" s="65"/>
      <c r="K134" s="65"/>
      <c r="L134" s="66"/>
    </row>
    <row r="135" spans="2:12" x14ac:dyDescent="0.2">
      <c r="B135" s="66"/>
      <c r="C135" s="66"/>
      <c r="D135" s="152"/>
      <c r="E135" s="153"/>
      <c r="F135" s="153"/>
      <c r="G135" s="154"/>
      <c r="H135" s="96">
        <f t="shared" si="4"/>
        <v>0</v>
      </c>
      <c r="I135" s="350">
        <f t="shared" si="5"/>
        <v>0</v>
      </c>
      <c r="J135" s="65"/>
      <c r="K135" s="65"/>
      <c r="L135" s="66"/>
    </row>
    <row r="136" spans="2:12" x14ac:dyDescent="0.2">
      <c r="B136" s="66"/>
      <c r="C136" s="66"/>
      <c r="D136" s="152"/>
      <c r="E136" s="153"/>
      <c r="F136" s="153"/>
      <c r="G136" s="154"/>
      <c r="H136" s="96">
        <f t="shared" si="4"/>
        <v>0</v>
      </c>
      <c r="I136" s="350">
        <f t="shared" si="5"/>
        <v>0</v>
      </c>
      <c r="J136" s="65"/>
      <c r="K136" s="65"/>
      <c r="L136" s="66"/>
    </row>
    <row r="137" spans="2:12" x14ac:dyDescent="0.2">
      <c r="B137" s="66"/>
      <c r="C137" s="66"/>
      <c r="D137" s="152"/>
      <c r="E137" s="153"/>
      <c r="F137" s="153"/>
      <c r="G137" s="154"/>
      <c r="H137" s="96">
        <f t="shared" si="4"/>
        <v>0</v>
      </c>
      <c r="I137" s="350">
        <f t="shared" si="5"/>
        <v>0</v>
      </c>
      <c r="J137" s="65"/>
      <c r="K137" s="65"/>
      <c r="L137" s="66"/>
    </row>
    <row r="138" spans="2:12" x14ac:dyDescent="0.2">
      <c r="B138" s="66"/>
      <c r="C138" s="66"/>
      <c r="D138" s="152"/>
      <c r="E138" s="153"/>
      <c r="F138" s="153"/>
      <c r="G138" s="154"/>
      <c r="H138" s="96">
        <f t="shared" si="4"/>
        <v>0</v>
      </c>
      <c r="I138" s="350">
        <f t="shared" si="5"/>
        <v>0</v>
      </c>
      <c r="J138" s="65"/>
      <c r="K138" s="65"/>
      <c r="L138" s="66"/>
    </row>
    <row r="139" spans="2:12" x14ac:dyDescent="0.2">
      <c r="B139" s="66"/>
      <c r="C139" s="66"/>
      <c r="D139" s="152"/>
      <c r="E139" s="153"/>
      <c r="F139" s="153"/>
      <c r="G139" s="154"/>
      <c r="H139" s="96">
        <f t="shared" si="4"/>
        <v>0</v>
      </c>
      <c r="I139" s="350">
        <f t="shared" si="5"/>
        <v>0</v>
      </c>
      <c r="J139" s="65"/>
      <c r="K139" s="65"/>
      <c r="L139" s="66"/>
    </row>
    <row r="140" spans="2:12" x14ac:dyDescent="0.2">
      <c r="B140" s="66"/>
      <c r="C140" s="66"/>
      <c r="D140" s="152"/>
      <c r="E140" s="153"/>
      <c r="F140" s="153"/>
      <c r="G140" s="154"/>
      <c r="H140" s="96">
        <f t="shared" si="4"/>
        <v>0</v>
      </c>
      <c r="I140" s="350">
        <f t="shared" si="5"/>
        <v>0</v>
      </c>
      <c r="J140" s="65"/>
      <c r="K140" s="65"/>
      <c r="L140" s="66"/>
    </row>
    <row r="141" spans="2:12" x14ac:dyDescent="0.2">
      <c r="B141" s="66"/>
      <c r="C141" s="66"/>
      <c r="D141" s="152"/>
      <c r="E141" s="153"/>
      <c r="F141" s="153"/>
      <c r="G141" s="154"/>
      <c r="H141" s="96">
        <f t="shared" si="4"/>
        <v>0</v>
      </c>
      <c r="I141" s="350">
        <f t="shared" si="5"/>
        <v>0</v>
      </c>
      <c r="J141" s="65"/>
      <c r="K141" s="65"/>
      <c r="L141" s="66"/>
    </row>
    <row r="142" spans="2:12" x14ac:dyDescent="0.2">
      <c r="B142" s="66"/>
      <c r="C142" s="66"/>
      <c r="D142" s="152"/>
      <c r="E142" s="153"/>
      <c r="F142" s="153"/>
      <c r="G142" s="154"/>
      <c r="H142" s="96">
        <f t="shared" si="4"/>
        <v>0</v>
      </c>
      <c r="I142" s="350">
        <f t="shared" si="5"/>
        <v>0</v>
      </c>
      <c r="J142" s="65"/>
      <c r="K142" s="65"/>
      <c r="L142" s="66"/>
    </row>
    <row r="143" spans="2:12" x14ac:dyDescent="0.2">
      <c r="B143" s="66"/>
      <c r="C143" s="66"/>
      <c r="D143" s="152"/>
      <c r="E143" s="153"/>
      <c r="F143" s="153"/>
      <c r="G143" s="154"/>
      <c r="H143" s="96">
        <f t="shared" si="4"/>
        <v>0</v>
      </c>
      <c r="I143" s="350">
        <f t="shared" si="5"/>
        <v>0</v>
      </c>
      <c r="J143" s="65"/>
      <c r="K143" s="65"/>
      <c r="L143" s="66"/>
    </row>
    <row r="144" spans="2:12" x14ac:dyDescent="0.2">
      <c r="B144" s="66"/>
      <c r="C144" s="66"/>
      <c r="D144" s="152"/>
      <c r="E144" s="153"/>
      <c r="F144" s="153"/>
      <c r="G144" s="154"/>
      <c r="H144" s="96">
        <f t="shared" si="4"/>
        <v>0</v>
      </c>
      <c r="I144" s="350">
        <f t="shared" si="5"/>
        <v>0</v>
      </c>
      <c r="J144" s="65"/>
      <c r="K144" s="65"/>
      <c r="L144" s="66"/>
    </row>
    <row r="145" spans="2:12" x14ac:dyDescent="0.2">
      <c r="B145" s="66"/>
      <c r="C145" s="66"/>
      <c r="D145" s="152"/>
      <c r="E145" s="153"/>
      <c r="F145" s="153"/>
      <c r="G145" s="154"/>
      <c r="H145" s="96">
        <f t="shared" ref="H145:H165" si="6">F145+G145</f>
        <v>0</v>
      </c>
      <c r="I145" s="350">
        <f t="shared" si="2"/>
        <v>0</v>
      </c>
      <c r="J145" s="65"/>
      <c r="K145" s="65"/>
      <c r="L145" s="66"/>
    </row>
    <row r="146" spans="2:12" x14ac:dyDescent="0.2">
      <c r="B146" s="66"/>
      <c r="C146" s="66"/>
      <c r="D146" s="152"/>
      <c r="E146" s="153"/>
      <c r="F146" s="153"/>
      <c r="G146" s="154"/>
      <c r="H146" s="96">
        <f t="shared" si="6"/>
        <v>0</v>
      </c>
      <c r="I146" s="350">
        <f t="shared" si="2"/>
        <v>0</v>
      </c>
      <c r="J146" s="65"/>
      <c r="K146" s="65"/>
      <c r="L146" s="66"/>
    </row>
    <row r="147" spans="2:12" x14ac:dyDescent="0.2">
      <c r="B147" s="66"/>
      <c r="C147" s="66"/>
      <c r="D147" s="152"/>
      <c r="E147" s="153"/>
      <c r="F147" s="153"/>
      <c r="G147" s="154"/>
      <c r="H147" s="96">
        <f t="shared" si="6"/>
        <v>0</v>
      </c>
      <c r="I147" s="350">
        <f t="shared" si="2"/>
        <v>0</v>
      </c>
      <c r="J147" s="65"/>
      <c r="K147" s="65"/>
      <c r="L147" s="66"/>
    </row>
    <row r="148" spans="2:12" x14ac:dyDescent="0.2">
      <c r="B148" s="66"/>
      <c r="C148" s="66"/>
      <c r="D148" s="152"/>
      <c r="E148" s="153"/>
      <c r="F148" s="153"/>
      <c r="G148" s="154"/>
      <c r="H148" s="96">
        <f t="shared" si="6"/>
        <v>0</v>
      </c>
      <c r="I148" s="350">
        <f t="shared" ref="I148:I165" si="7">H148-D148</f>
        <v>0</v>
      </c>
      <c r="J148" s="65"/>
      <c r="K148" s="65"/>
      <c r="L148" s="66"/>
    </row>
    <row r="149" spans="2:12" x14ac:dyDescent="0.2">
      <c r="B149" s="66"/>
      <c r="C149" s="66"/>
      <c r="D149" s="152"/>
      <c r="E149" s="153"/>
      <c r="F149" s="153"/>
      <c r="G149" s="154"/>
      <c r="H149" s="96">
        <f t="shared" si="6"/>
        <v>0</v>
      </c>
      <c r="I149" s="350">
        <f t="shared" si="7"/>
        <v>0</v>
      </c>
      <c r="J149" s="65"/>
      <c r="K149" s="65"/>
      <c r="L149" s="66"/>
    </row>
    <row r="150" spans="2:12" x14ac:dyDescent="0.2">
      <c r="B150" s="66"/>
      <c r="C150" s="66"/>
      <c r="D150" s="152"/>
      <c r="E150" s="153"/>
      <c r="F150" s="153"/>
      <c r="G150" s="154"/>
      <c r="H150" s="96">
        <f t="shared" si="6"/>
        <v>0</v>
      </c>
      <c r="I150" s="350">
        <f t="shared" si="7"/>
        <v>0</v>
      </c>
      <c r="J150" s="65"/>
      <c r="K150" s="65"/>
      <c r="L150" s="66"/>
    </row>
    <row r="151" spans="2:12" x14ac:dyDescent="0.2">
      <c r="B151" s="66"/>
      <c r="C151" s="66"/>
      <c r="D151" s="152"/>
      <c r="E151" s="153"/>
      <c r="F151" s="153"/>
      <c r="G151" s="154"/>
      <c r="H151" s="96">
        <f t="shared" si="6"/>
        <v>0</v>
      </c>
      <c r="I151" s="350">
        <f t="shared" si="7"/>
        <v>0</v>
      </c>
      <c r="J151" s="65"/>
      <c r="K151" s="65"/>
      <c r="L151" s="66"/>
    </row>
    <row r="152" spans="2:12" x14ac:dyDescent="0.2">
      <c r="B152" s="66"/>
      <c r="C152" s="66"/>
      <c r="D152" s="152"/>
      <c r="E152" s="153"/>
      <c r="F152" s="153"/>
      <c r="G152" s="154"/>
      <c r="H152" s="96">
        <f t="shared" si="6"/>
        <v>0</v>
      </c>
      <c r="I152" s="350">
        <f t="shared" si="7"/>
        <v>0</v>
      </c>
      <c r="J152" s="65"/>
      <c r="K152" s="65"/>
      <c r="L152" s="66"/>
    </row>
    <row r="153" spans="2:12" x14ac:dyDescent="0.2">
      <c r="B153" s="66"/>
      <c r="C153" s="66"/>
      <c r="D153" s="152"/>
      <c r="E153" s="153"/>
      <c r="F153" s="153"/>
      <c r="G153" s="154"/>
      <c r="H153" s="96">
        <f t="shared" si="6"/>
        <v>0</v>
      </c>
      <c r="I153" s="350">
        <f t="shared" si="7"/>
        <v>0</v>
      </c>
      <c r="J153" s="65"/>
      <c r="K153" s="65"/>
      <c r="L153" s="66"/>
    </row>
    <row r="154" spans="2:12" x14ac:dyDescent="0.2">
      <c r="B154" s="66"/>
      <c r="C154" s="66"/>
      <c r="D154" s="152"/>
      <c r="E154" s="153"/>
      <c r="F154" s="153"/>
      <c r="G154" s="154"/>
      <c r="H154" s="96">
        <f t="shared" si="6"/>
        <v>0</v>
      </c>
      <c r="I154" s="350">
        <f t="shared" si="7"/>
        <v>0</v>
      </c>
      <c r="J154" s="65"/>
      <c r="K154" s="65"/>
      <c r="L154" s="66"/>
    </row>
    <row r="155" spans="2:12" x14ac:dyDescent="0.2">
      <c r="B155" s="66"/>
      <c r="C155" s="66"/>
      <c r="D155" s="152"/>
      <c r="E155" s="153"/>
      <c r="F155" s="153"/>
      <c r="G155" s="154"/>
      <c r="H155" s="96">
        <f t="shared" si="6"/>
        <v>0</v>
      </c>
      <c r="I155" s="350">
        <f t="shared" si="7"/>
        <v>0</v>
      </c>
      <c r="J155" s="65"/>
      <c r="K155" s="65"/>
      <c r="L155" s="66"/>
    </row>
    <row r="156" spans="2:12" x14ac:dyDescent="0.2">
      <c r="B156" s="66"/>
      <c r="C156" s="66"/>
      <c r="D156" s="152"/>
      <c r="E156" s="153"/>
      <c r="F156" s="153"/>
      <c r="G156" s="154"/>
      <c r="H156" s="96">
        <f t="shared" si="6"/>
        <v>0</v>
      </c>
      <c r="I156" s="350">
        <f t="shared" si="7"/>
        <v>0</v>
      </c>
      <c r="J156" s="65"/>
      <c r="K156" s="65"/>
      <c r="L156" s="66"/>
    </row>
    <row r="157" spans="2:12" x14ac:dyDescent="0.2">
      <c r="B157" s="66"/>
      <c r="C157" s="66"/>
      <c r="D157" s="152"/>
      <c r="E157" s="153"/>
      <c r="F157" s="153"/>
      <c r="G157" s="154"/>
      <c r="H157" s="96">
        <f t="shared" si="6"/>
        <v>0</v>
      </c>
      <c r="I157" s="350">
        <f t="shared" si="7"/>
        <v>0</v>
      </c>
      <c r="J157" s="65"/>
      <c r="K157" s="65"/>
      <c r="L157" s="66"/>
    </row>
    <row r="158" spans="2:12" x14ac:dyDescent="0.2">
      <c r="B158" s="66"/>
      <c r="C158" s="66"/>
      <c r="D158" s="152"/>
      <c r="E158" s="153"/>
      <c r="F158" s="153"/>
      <c r="G158" s="154"/>
      <c r="H158" s="96">
        <f t="shared" si="6"/>
        <v>0</v>
      </c>
      <c r="I158" s="350">
        <f t="shared" si="7"/>
        <v>0</v>
      </c>
      <c r="J158" s="65"/>
      <c r="K158" s="65"/>
      <c r="L158" s="66"/>
    </row>
    <row r="159" spans="2:12" x14ac:dyDescent="0.2">
      <c r="B159" s="66"/>
      <c r="C159" s="66"/>
      <c r="D159" s="152"/>
      <c r="E159" s="153"/>
      <c r="F159" s="153"/>
      <c r="G159" s="154"/>
      <c r="H159" s="96">
        <f t="shared" si="6"/>
        <v>0</v>
      </c>
      <c r="I159" s="350">
        <f t="shared" si="7"/>
        <v>0</v>
      </c>
      <c r="J159" s="65"/>
      <c r="K159" s="65"/>
      <c r="L159" s="66"/>
    </row>
    <row r="160" spans="2:12" x14ac:dyDescent="0.2">
      <c r="B160" s="66"/>
      <c r="C160" s="66"/>
      <c r="D160" s="152"/>
      <c r="E160" s="153"/>
      <c r="F160" s="153"/>
      <c r="G160" s="154"/>
      <c r="H160" s="96">
        <f t="shared" si="6"/>
        <v>0</v>
      </c>
      <c r="I160" s="350">
        <f t="shared" si="7"/>
        <v>0</v>
      </c>
      <c r="J160" s="65"/>
      <c r="K160" s="65"/>
      <c r="L160" s="66"/>
    </row>
    <row r="161" spans="2:12" x14ac:dyDescent="0.2">
      <c r="B161" s="66"/>
      <c r="C161" s="66"/>
      <c r="D161" s="152"/>
      <c r="E161" s="153"/>
      <c r="F161" s="153"/>
      <c r="G161" s="154"/>
      <c r="H161" s="96">
        <f t="shared" si="6"/>
        <v>0</v>
      </c>
      <c r="I161" s="350">
        <f t="shared" si="7"/>
        <v>0</v>
      </c>
      <c r="J161" s="65"/>
      <c r="K161" s="65"/>
      <c r="L161" s="66"/>
    </row>
    <row r="162" spans="2:12" x14ac:dyDescent="0.2">
      <c r="B162" s="66"/>
      <c r="C162" s="66"/>
      <c r="D162" s="152"/>
      <c r="E162" s="153"/>
      <c r="F162" s="153"/>
      <c r="G162" s="154"/>
      <c r="H162" s="96">
        <f t="shared" si="6"/>
        <v>0</v>
      </c>
      <c r="I162" s="350">
        <f t="shared" si="7"/>
        <v>0</v>
      </c>
      <c r="J162" s="65"/>
      <c r="K162" s="65"/>
      <c r="L162" s="66"/>
    </row>
    <row r="163" spans="2:12" x14ac:dyDescent="0.2">
      <c r="B163" s="66"/>
      <c r="C163" s="66"/>
      <c r="D163" s="152"/>
      <c r="E163" s="153"/>
      <c r="F163" s="153"/>
      <c r="G163" s="154"/>
      <c r="H163" s="96">
        <f t="shared" si="6"/>
        <v>0</v>
      </c>
      <c r="I163" s="350">
        <f t="shared" si="7"/>
        <v>0</v>
      </c>
      <c r="J163" s="65"/>
      <c r="K163" s="65"/>
      <c r="L163" s="66"/>
    </row>
    <row r="164" spans="2:12" x14ac:dyDescent="0.2">
      <c r="B164" s="66"/>
      <c r="C164" s="66"/>
      <c r="D164" s="152"/>
      <c r="E164" s="153"/>
      <c r="F164" s="153"/>
      <c r="G164" s="154"/>
      <c r="H164" s="96">
        <f t="shared" si="6"/>
        <v>0</v>
      </c>
      <c r="I164" s="350">
        <f t="shared" si="7"/>
        <v>0</v>
      </c>
      <c r="J164" s="65"/>
      <c r="K164" s="65"/>
      <c r="L164" s="66"/>
    </row>
    <row r="165" spans="2:12" x14ac:dyDescent="0.2">
      <c r="B165" s="66"/>
      <c r="C165" s="66"/>
      <c r="D165" s="152"/>
      <c r="E165" s="153"/>
      <c r="F165" s="153"/>
      <c r="G165" s="154"/>
      <c r="H165" s="96">
        <f t="shared" si="6"/>
        <v>0</v>
      </c>
      <c r="I165" s="350">
        <f t="shared" si="7"/>
        <v>0</v>
      </c>
      <c r="J165" s="65"/>
      <c r="K165" s="65"/>
      <c r="L165" s="66"/>
    </row>
  </sheetData>
  <mergeCells count="7">
    <mergeCell ref="G6:I6"/>
    <mergeCell ref="G5:I5"/>
    <mergeCell ref="G9:I9"/>
    <mergeCell ref="G10:I10"/>
    <mergeCell ref="G11:I11"/>
    <mergeCell ref="G8:I8"/>
    <mergeCell ref="G7:I7"/>
  </mergeCells>
  <pageMargins left="0.7" right="0.7" top="0.78740157499999996" bottom="0.78740157499999996" header="0.3" footer="0.3"/>
  <pageSetup paperSize="9" orientation="portrait" r:id="rId1"/>
  <ignoredErrors>
    <ignoredError sqref="H16:H1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_2_10">
    <tabColor indexed="43"/>
  </sheetPr>
  <dimension ref="B1:K156"/>
  <sheetViews>
    <sheetView showGridLines="0" zoomScaleNormal="100" workbookViewId="0">
      <pane ySplit="6" topLeftCell="A7" activePane="bottomLeft" state="frozen"/>
      <selection pane="bottomLeft"/>
    </sheetView>
  </sheetViews>
  <sheetFormatPr baseColWidth="10" defaultColWidth="11" defaultRowHeight="11.25" x14ac:dyDescent="0.2"/>
  <cols>
    <col min="1" max="1" width="2.625" style="337" customWidth="1"/>
    <col min="2" max="2" width="35.625" style="337" customWidth="1"/>
    <col min="3" max="3" width="15.625" style="337" customWidth="1"/>
    <col min="4" max="4" width="15.625" style="351" customWidth="1"/>
    <col min="5" max="10" width="15.625" style="337" customWidth="1"/>
    <col min="11" max="11" width="35.625" style="337" customWidth="1"/>
    <col min="12" max="16384" width="11" style="337"/>
  </cols>
  <sheetData>
    <row r="1" spans="2:11" x14ac:dyDescent="0.2">
      <c r="B1" s="333"/>
      <c r="C1" s="334"/>
      <c r="D1" s="335"/>
      <c r="E1" s="334"/>
      <c r="F1" s="334"/>
      <c r="G1" s="334"/>
      <c r="H1" s="334"/>
      <c r="I1" s="334"/>
      <c r="J1" s="334"/>
      <c r="K1" s="336"/>
    </row>
    <row r="2" spans="2:11" ht="15.75" x14ac:dyDescent="0.25">
      <c r="B2" s="67" t="s">
        <v>174</v>
      </c>
      <c r="C2" s="334"/>
      <c r="D2" s="335"/>
      <c r="E2" s="334"/>
      <c r="F2" s="334"/>
      <c r="G2" s="334"/>
      <c r="H2" s="334"/>
      <c r="I2" s="334"/>
      <c r="J2" s="334"/>
      <c r="K2" s="336"/>
    </row>
    <row r="3" spans="2:11" ht="15" customHeight="1" x14ac:dyDescent="0.2">
      <c r="B3" s="334"/>
      <c r="C3" s="334"/>
      <c r="D3" s="335"/>
      <c r="E3" s="334"/>
      <c r="F3" s="334"/>
      <c r="G3" s="334"/>
      <c r="H3" s="334"/>
      <c r="I3" s="334"/>
      <c r="J3" s="334"/>
      <c r="K3" s="336"/>
    </row>
    <row r="4" spans="2:11" ht="15" customHeight="1" x14ac:dyDescent="0.2">
      <c r="B4" s="333"/>
      <c r="C4" s="341" t="s">
        <v>142</v>
      </c>
      <c r="D4" s="342">
        <f>SUM(D7:D1000)</f>
        <v>0</v>
      </c>
      <c r="E4" s="343">
        <f>SUM(E7:E1000)</f>
        <v>0</v>
      </c>
      <c r="F4" s="344">
        <f>SUM(F7:F1000)</f>
        <v>0</v>
      </c>
      <c r="G4" s="343">
        <f>SUM(G7:G1000)</f>
        <v>0</v>
      </c>
      <c r="H4" s="343">
        <f>SUM(H7:H1000)</f>
        <v>0</v>
      </c>
      <c r="I4" s="335"/>
      <c r="J4" s="335"/>
      <c r="K4" s="345"/>
    </row>
    <row r="5" spans="2:11" ht="15" customHeight="1" x14ac:dyDescent="0.2">
      <c r="B5" s="346"/>
      <c r="C5" s="105">
        <v>2021</v>
      </c>
      <c r="D5" s="157"/>
      <c r="E5" s="108" t="str">
        <f>'A. Allgemeine Informationen'!C14-2 &amp; " (Anpassung " &amp; 'A. Allgemeine Informationen'!C14 &amp; ")"</f>
        <v>2023 (Anpassung 2025)</v>
      </c>
      <c r="F5" s="108"/>
      <c r="G5" s="108"/>
      <c r="H5" s="109"/>
      <c r="I5" s="347"/>
      <c r="J5" s="348"/>
      <c r="K5" s="336"/>
    </row>
    <row r="6" spans="2:11" s="349" customFormat="1" ht="135" x14ac:dyDescent="0.2">
      <c r="B6" s="57" t="s">
        <v>373</v>
      </c>
      <c r="C6" s="128" t="s">
        <v>143</v>
      </c>
      <c r="D6" s="129" t="s">
        <v>148</v>
      </c>
      <c r="E6" s="130" t="s">
        <v>148</v>
      </c>
      <c r="F6" s="131" t="s">
        <v>144</v>
      </c>
      <c r="G6" s="131" t="s">
        <v>147</v>
      </c>
      <c r="H6" s="131" t="s">
        <v>145</v>
      </c>
      <c r="I6" s="132" t="s">
        <v>169</v>
      </c>
      <c r="J6" s="132" t="s">
        <v>149</v>
      </c>
      <c r="K6" s="57" t="s">
        <v>146</v>
      </c>
    </row>
    <row r="7" spans="2:11" x14ac:dyDescent="0.2">
      <c r="B7" s="66"/>
      <c r="C7" s="66"/>
      <c r="D7" s="152"/>
      <c r="E7" s="153"/>
      <c r="F7" s="154"/>
      <c r="G7" s="96">
        <f>E7+F7</f>
        <v>0</v>
      </c>
      <c r="H7" s="350">
        <f>G7-D7</f>
        <v>0</v>
      </c>
      <c r="I7" s="65"/>
      <c r="J7" s="65"/>
      <c r="K7" s="66"/>
    </row>
    <row r="8" spans="2:11" x14ac:dyDescent="0.2">
      <c r="B8" s="66"/>
      <c r="C8" s="66"/>
      <c r="D8" s="152"/>
      <c r="E8" s="153"/>
      <c r="F8" s="154"/>
      <c r="G8" s="96">
        <f t="shared" ref="G8:G71" si="0">E8+F8</f>
        <v>0</v>
      </c>
      <c r="H8" s="350">
        <f t="shared" ref="H8:H156" si="1">G8-D8</f>
        <v>0</v>
      </c>
      <c r="I8" s="65"/>
      <c r="J8" s="65"/>
      <c r="K8" s="66"/>
    </row>
    <row r="9" spans="2:11" x14ac:dyDescent="0.2">
      <c r="B9" s="66"/>
      <c r="C9" s="66"/>
      <c r="D9" s="152"/>
      <c r="E9" s="153"/>
      <c r="F9" s="154"/>
      <c r="G9" s="96">
        <f t="shared" si="0"/>
        <v>0</v>
      </c>
      <c r="H9" s="350">
        <f t="shared" si="1"/>
        <v>0</v>
      </c>
      <c r="I9" s="65"/>
      <c r="J9" s="65"/>
      <c r="K9" s="66"/>
    </row>
    <row r="10" spans="2:11" x14ac:dyDescent="0.2">
      <c r="B10" s="66"/>
      <c r="C10" s="66"/>
      <c r="D10" s="152"/>
      <c r="E10" s="153"/>
      <c r="F10" s="154"/>
      <c r="G10" s="96">
        <f t="shared" si="0"/>
        <v>0</v>
      </c>
      <c r="H10" s="350">
        <f t="shared" si="1"/>
        <v>0</v>
      </c>
      <c r="I10" s="65"/>
      <c r="J10" s="65"/>
      <c r="K10" s="66"/>
    </row>
    <row r="11" spans="2:11" x14ac:dyDescent="0.2">
      <c r="B11" s="66"/>
      <c r="C11" s="66"/>
      <c r="D11" s="152"/>
      <c r="E11" s="153"/>
      <c r="F11" s="154"/>
      <c r="G11" s="96">
        <f t="shared" si="0"/>
        <v>0</v>
      </c>
      <c r="H11" s="350">
        <f t="shared" si="1"/>
        <v>0</v>
      </c>
      <c r="I11" s="65"/>
      <c r="J11" s="65"/>
      <c r="K11" s="66"/>
    </row>
    <row r="12" spans="2:11" x14ac:dyDescent="0.2">
      <c r="B12" s="66"/>
      <c r="C12" s="66"/>
      <c r="D12" s="152"/>
      <c r="E12" s="153"/>
      <c r="F12" s="154"/>
      <c r="G12" s="96">
        <f t="shared" si="0"/>
        <v>0</v>
      </c>
      <c r="H12" s="350">
        <f t="shared" si="1"/>
        <v>0</v>
      </c>
      <c r="I12" s="65"/>
      <c r="J12" s="65"/>
      <c r="K12" s="66"/>
    </row>
    <row r="13" spans="2:11" x14ac:dyDescent="0.2">
      <c r="B13" s="66"/>
      <c r="C13" s="66"/>
      <c r="D13" s="152"/>
      <c r="E13" s="153"/>
      <c r="F13" s="154"/>
      <c r="G13" s="96">
        <f t="shared" si="0"/>
        <v>0</v>
      </c>
      <c r="H13" s="350">
        <f t="shared" si="1"/>
        <v>0</v>
      </c>
      <c r="I13" s="65"/>
      <c r="J13" s="65"/>
      <c r="K13" s="66"/>
    </row>
    <row r="14" spans="2:11" x14ac:dyDescent="0.2">
      <c r="B14" s="66"/>
      <c r="C14" s="66"/>
      <c r="D14" s="152"/>
      <c r="E14" s="153"/>
      <c r="F14" s="154"/>
      <c r="G14" s="96">
        <f t="shared" si="0"/>
        <v>0</v>
      </c>
      <c r="H14" s="350">
        <f t="shared" si="1"/>
        <v>0</v>
      </c>
      <c r="I14" s="65"/>
      <c r="J14" s="65"/>
      <c r="K14" s="66"/>
    </row>
    <row r="15" spans="2:11" x14ac:dyDescent="0.2">
      <c r="B15" s="66"/>
      <c r="C15" s="66"/>
      <c r="D15" s="152"/>
      <c r="E15" s="153"/>
      <c r="F15" s="154"/>
      <c r="G15" s="96">
        <f t="shared" si="0"/>
        <v>0</v>
      </c>
      <c r="H15" s="350">
        <f t="shared" si="1"/>
        <v>0</v>
      </c>
      <c r="I15" s="65"/>
      <c r="J15" s="65"/>
      <c r="K15" s="66"/>
    </row>
    <row r="16" spans="2:11" x14ac:dyDescent="0.2">
      <c r="B16" s="66"/>
      <c r="C16" s="66"/>
      <c r="D16" s="152"/>
      <c r="E16" s="153"/>
      <c r="F16" s="154"/>
      <c r="G16" s="96">
        <f t="shared" si="0"/>
        <v>0</v>
      </c>
      <c r="H16" s="350">
        <f t="shared" si="1"/>
        <v>0</v>
      </c>
      <c r="I16" s="65"/>
      <c r="J16" s="65"/>
      <c r="K16" s="66"/>
    </row>
    <row r="17" spans="2:11" x14ac:dyDescent="0.2">
      <c r="B17" s="66"/>
      <c r="C17" s="66"/>
      <c r="D17" s="152"/>
      <c r="E17" s="153"/>
      <c r="F17" s="154"/>
      <c r="G17" s="96">
        <f t="shared" si="0"/>
        <v>0</v>
      </c>
      <c r="H17" s="350">
        <f t="shared" ref="H17:H80" si="2">G17-D17</f>
        <v>0</v>
      </c>
      <c r="I17" s="65"/>
      <c r="J17" s="65"/>
      <c r="K17" s="66"/>
    </row>
    <row r="18" spans="2:11" x14ac:dyDescent="0.2">
      <c r="B18" s="66"/>
      <c r="C18" s="66"/>
      <c r="D18" s="152"/>
      <c r="E18" s="153"/>
      <c r="F18" s="154"/>
      <c r="G18" s="96">
        <f t="shared" si="0"/>
        <v>0</v>
      </c>
      <c r="H18" s="350">
        <f t="shared" si="2"/>
        <v>0</v>
      </c>
      <c r="I18" s="65"/>
      <c r="J18" s="65"/>
      <c r="K18" s="66"/>
    </row>
    <row r="19" spans="2:11" x14ac:dyDescent="0.2">
      <c r="B19" s="66"/>
      <c r="C19" s="66"/>
      <c r="D19" s="152"/>
      <c r="E19" s="153"/>
      <c r="F19" s="154"/>
      <c r="G19" s="96">
        <f t="shared" si="0"/>
        <v>0</v>
      </c>
      <c r="H19" s="350">
        <f t="shared" si="2"/>
        <v>0</v>
      </c>
      <c r="I19" s="65"/>
      <c r="J19" s="65"/>
      <c r="K19" s="66"/>
    </row>
    <row r="20" spans="2:11" x14ac:dyDescent="0.2">
      <c r="B20" s="66"/>
      <c r="C20" s="66"/>
      <c r="D20" s="152"/>
      <c r="E20" s="153"/>
      <c r="F20" s="154"/>
      <c r="G20" s="96">
        <f t="shared" si="0"/>
        <v>0</v>
      </c>
      <c r="H20" s="350">
        <f t="shared" si="2"/>
        <v>0</v>
      </c>
      <c r="I20" s="65"/>
      <c r="J20" s="65"/>
      <c r="K20" s="66"/>
    </row>
    <row r="21" spans="2:11" x14ac:dyDescent="0.2">
      <c r="B21" s="66"/>
      <c r="C21" s="66"/>
      <c r="D21" s="152"/>
      <c r="E21" s="153"/>
      <c r="F21" s="154"/>
      <c r="G21" s="96">
        <f t="shared" si="0"/>
        <v>0</v>
      </c>
      <c r="H21" s="350">
        <f t="shared" si="2"/>
        <v>0</v>
      </c>
      <c r="I21" s="65"/>
      <c r="J21" s="65"/>
      <c r="K21" s="66"/>
    </row>
    <row r="22" spans="2:11" x14ac:dyDescent="0.2">
      <c r="B22" s="66"/>
      <c r="C22" s="66"/>
      <c r="D22" s="152"/>
      <c r="E22" s="153"/>
      <c r="F22" s="154"/>
      <c r="G22" s="96">
        <f t="shared" si="0"/>
        <v>0</v>
      </c>
      <c r="H22" s="350">
        <f t="shared" si="2"/>
        <v>0</v>
      </c>
      <c r="I22" s="65"/>
      <c r="J22" s="65"/>
      <c r="K22" s="66"/>
    </row>
    <row r="23" spans="2:11" x14ac:dyDescent="0.2">
      <c r="B23" s="66"/>
      <c r="C23" s="66"/>
      <c r="D23" s="152"/>
      <c r="E23" s="153"/>
      <c r="F23" s="154"/>
      <c r="G23" s="96">
        <f t="shared" si="0"/>
        <v>0</v>
      </c>
      <c r="H23" s="350">
        <f t="shared" si="2"/>
        <v>0</v>
      </c>
      <c r="I23" s="65"/>
      <c r="J23" s="65"/>
      <c r="K23" s="66"/>
    </row>
    <row r="24" spans="2:11" x14ac:dyDescent="0.2">
      <c r="B24" s="66"/>
      <c r="C24" s="66"/>
      <c r="D24" s="152"/>
      <c r="E24" s="153"/>
      <c r="F24" s="154"/>
      <c r="G24" s="96">
        <f t="shared" si="0"/>
        <v>0</v>
      </c>
      <c r="H24" s="350">
        <f t="shared" si="2"/>
        <v>0</v>
      </c>
      <c r="I24" s="65"/>
      <c r="J24" s="65"/>
      <c r="K24" s="66"/>
    </row>
    <row r="25" spans="2:11" x14ac:dyDescent="0.2">
      <c r="B25" s="66"/>
      <c r="C25" s="66"/>
      <c r="D25" s="152"/>
      <c r="E25" s="153"/>
      <c r="F25" s="154"/>
      <c r="G25" s="96">
        <f t="shared" si="0"/>
        <v>0</v>
      </c>
      <c r="H25" s="350">
        <f t="shared" si="2"/>
        <v>0</v>
      </c>
      <c r="I25" s="65"/>
      <c r="J25" s="65"/>
      <c r="K25" s="66"/>
    </row>
    <row r="26" spans="2:11" x14ac:dyDescent="0.2">
      <c r="B26" s="66"/>
      <c r="C26" s="66"/>
      <c r="D26" s="152"/>
      <c r="E26" s="153"/>
      <c r="F26" s="154"/>
      <c r="G26" s="96">
        <f t="shared" si="0"/>
        <v>0</v>
      </c>
      <c r="H26" s="350">
        <f t="shared" si="2"/>
        <v>0</v>
      </c>
      <c r="I26" s="65"/>
      <c r="J26" s="65"/>
      <c r="K26" s="66"/>
    </row>
    <row r="27" spans="2:11" x14ac:dyDescent="0.2">
      <c r="B27" s="66"/>
      <c r="C27" s="66"/>
      <c r="D27" s="152"/>
      <c r="E27" s="153"/>
      <c r="F27" s="154"/>
      <c r="G27" s="96">
        <f t="shared" si="0"/>
        <v>0</v>
      </c>
      <c r="H27" s="350">
        <f t="shared" si="2"/>
        <v>0</v>
      </c>
      <c r="I27" s="65"/>
      <c r="J27" s="65"/>
      <c r="K27" s="66"/>
    </row>
    <row r="28" spans="2:11" x14ac:dyDescent="0.2">
      <c r="B28" s="66"/>
      <c r="C28" s="66"/>
      <c r="D28" s="152"/>
      <c r="E28" s="153"/>
      <c r="F28" s="154"/>
      <c r="G28" s="96">
        <f t="shared" si="0"/>
        <v>0</v>
      </c>
      <c r="H28" s="350">
        <f t="shared" si="2"/>
        <v>0</v>
      </c>
      <c r="I28" s="65"/>
      <c r="J28" s="65"/>
      <c r="K28" s="66"/>
    </row>
    <row r="29" spans="2:11" x14ac:dyDescent="0.2">
      <c r="B29" s="66"/>
      <c r="C29" s="66"/>
      <c r="D29" s="152"/>
      <c r="E29" s="153"/>
      <c r="F29" s="154"/>
      <c r="G29" s="96">
        <f t="shared" si="0"/>
        <v>0</v>
      </c>
      <c r="H29" s="350">
        <f t="shared" si="2"/>
        <v>0</v>
      </c>
      <c r="I29" s="65"/>
      <c r="J29" s="65"/>
      <c r="K29" s="66"/>
    </row>
    <row r="30" spans="2:11" x14ac:dyDescent="0.2">
      <c r="B30" s="66"/>
      <c r="C30" s="66"/>
      <c r="D30" s="152"/>
      <c r="E30" s="153"/>
      <c r="F30" s="154"/>
      <c r="G30" s="96">
        <f t="shared" si="0"/>
        <v>0</v>
      </c>
      <c r="H30" s="350">
        <f t="shared" si="2"/>
        <v>0</v>
      </c>
      <c r="I30" s="65"/>
      <c r="J30" s="65"/>
      <c r="K30" s="66"/>
    </row>
    <row r="31" spans="2:11" x14ac:dyDescent="0.2">
      <c r="B31" s="66"/>
      <c r="C31" s="66"/>
      <c r="D31" s="152"/>
      <c r="E31" s="153"/>
      <c r="F31" s="154"/>
      <c r="G31" s="96">
        <f t="shared" si="0"/>
        <v>0</v>
      </c>
      <c r="H31" s="350">
        <f t="shared" si="2"/>
        <v>0</v>
      </c>
      <c r="I31" s="65"/>
      <c r="J31" s="65"/>
      <c r="K31" s="66"/>
    </row>
    <row r="32" spans="2:11" x14ac:dyDescent="0.2">
      <c r="B32" s="66"/>
      <c r="C32" s="66"/>
      <c r="D32" s="152"/>
      <c r="E32" s="153"/>
      <c r="F32" s="154"/>
      <c r="G32" s="96">
        <f t="shared" si="0"/>
        <v>0</v>
      </c>
      <c r="H32" s="350">
        <f t="shared" si="2"/>
        <v>0</v>
      </c>
      <c r="I32" s="65"/>
      <c r="J32" s="65"/>
      <c r="K32" s="66"/>
    </row>
    <row r="33" spans="2:11" x14ac:dyDescent="0.2">
      <c r="B33" s="66"/>
      <c r="C33" s="66"/>
      <c r="D33" s="152"/>
      <c r="E33" s="153"/>
      <c r="F33" s="154"/>
      <c r="G33" s="96">
        <f t="shared" si="0"/>
        <v>0</v>
      </c>
      <c r="H33" s="350">
        <f t="shared" si="2"/>
        <v>0</v>
      </c>
      <c r="I33" s="65"/>
      <c r="J33" s="65"/>
      <c r="K33" s="66"/>
    </row>
    <row r="34" spans="2:11" x14ac:dyDescent="0.2">
      <c r="B34" s="66"/>
      <c r="C34" s="66"/>
      <c r="D34" s="152"/>
      <c r="E34" s="153"/>
      <c r="F34" s="154"/>
      <c r="G34" s="96">
        <f t="shared" si="0"/>
        <v>0</v>
      </c>
      <c r="H34" s="350">
        <f t="shared" si="2"/>
        <v>0</v>
      </c>
      <c r="I34" s="65"/>
      <c r="J34" s="65"/>
      <c r="K34" s="66"/>
    </row>
    <row r="35" spans="2:11" x14ac:dyDescent="0.2">
      <c r="B35" s="66"/>
      <c r="C35" s="66"/>
      <c r="D35" s="152"/>
      <c r="E35" s="153"/>
      <c r="F35" s="154"/>
      <c r="G35" s="96">
        <f t="shared" si="0"/>
        <v>0</v>
      </c>
      <c r="H35" s="350">
        <f t="shared" si="2"/>
        <v>0</v>
      </c>
      <c r="I35" s="65"/>
      <c r="J35" s="65"/>
      <c r="K35" s="66"/>
    </row>
    <row r="36" spans="2:11" x14ac:dyDescent="0.2">
      <c r="B36" s="66"/>
      <c r="C36" s="66"/>
      <c r="D36" s="152"/>
      <c r="E36" s="153"/>
      <c r="F36" s="154"/>
      <c r="G36" s="96">
        <f t="shared" si="0"/>
        <v>0</v>
      </c>
      <c r="H36" s="350">
        <f t="shared" si="2"/>
        <v>0</v>
      </c>
      <c r="I36" s="65"/>
      <c r="J36" s="65"/>
      <c r="K36" s="66"/>
    </row>
    <row r="37" spans="2:11" x14ac:dyDescent="0.2">
      <c r="B37" s="66"/>
      <c r="C37" s="66"/>
      <c r="D37" s="152"/>
      <c r="E37" s="153"/>
      <c r="F37" s="154"/>
      <c r="G37" s="96">
        <f t="shared" si="0"/>
        <v>0</v>
      </c>
      <c r="H37" s="350">
        <f t="shared" si="2"/>
        <v>0</v>
      </c>
      <c r="I37" s="65"/>
      <c r="J37" s="65"/>
      <c r="K37" s="66"/>
    </row>
    <row r="38" spans="2:11" x14ac:dyDescent="0.2">
      <c r="B38" s="66"/>
      <c r="C38" s="66"/>
      <c r="D38" s="152"/>
      <c r="E38" s="153"/>
      <c r="F38" s="154"/>
      <c r="G38" s="96">
        <f t="shared" si="0"/>
        <v>0</v>
      </c>
      <c r="H38" s="350">
        <f t="shared" si="2"/>
        <v>0</v>
      </c>
      <c r="I38" s="65"/>
      <c r="J38" s="65"/>
      <c r="K38" s="66"/>
    </row>
    <row r="39" spans="2:11" x14ac:dyDescent="0.2">
      <c r="B39" s="66"/>
      <c r="C39" s="66"/>
      <c r="D39" s="152"/>
      <c r="E39" s="153"/>
      <c r="F39" s="154"/>
      <c r="G39" s="96">
        <f t="shared" si="0"/>
        <v>0</v>
      </c>
      <c r="H39" s="350">
        <f t="shared" si="2"/>
        <v>0</v>
      </c>
      <c r="I39" s="65"/>
      <c r="J39" s="65"/>
      <c r="K39" s="66"/>
    </row>
    <row r="40" spans="2:11" x14ac:dyDescent="0.2">
      <c r="B40" s="66"/>
      <c r="C40" s="66"/>
      <c r="D40" s="152"/>
      <c r="E40" s="153"/>
      <c r="F40" s="154"/>
      <c r="G40" s="96">
        <f t="shared" si="0"/>
        <v>0</v>
      </c>
      <c r="H40" s="350">
        <f t="shared" si="2"/>
        <v>0</v>
      </c>
      <c r="I40" s="65"/>
      <c r="J40" s="65"/>
      <c r="K40" s="66"/>
    </row>
    <row r="41" spans="2:11" x14ac:dyDescent="0.2">
      <c r="B41" s="66"/>
      <c r="C41" s="66"/>
      <c r="D41" s="152"/>
      <c r="E41" s="153"/>
      <c r="F41" s="154"/>
      <c r="G41" s="96">
        <f t="shared" si="0"/>
        <v>0</v>
      </c>
      <c r="H41" s="350">
        <f t="shared" si="2"/>
        <v>0</v>
      </c>
      <c r="I41" s="65"/>
      <c r="J41" s="65"/>
      <c r="K41" s="66"/>
    </row>
    <row r="42" spans="2:11" x14ac:dyDescent="0.2">
      <c r="B42" s="66"/>
      <c r="C42" s="66"/>
      <c r="D42" s="152"/>
      <c r="E42" s="153"/>
      <c r="F42" s="154"/>
      <c r="G42" s="96">
        <f t="shared" si="0"/>
        <v>0</v>
      </c>
      <c r="H42" s="350">
        <f t="shared" si="2"/>
        <v>0</v>
      </c>
      <c r="I42" s="65"/>
      <c r="J42" s="65"/>
      <c r="K42" s="66"/>
    </row>
    <row r="43" spans="2:11" x14ac:dyDescent="0.2">
      <c r="B43" s="66"/>
      <c r="C43" s="66"/>
      <c r="D43" s="152"/>
      <c r="E43" s="153"/>
      <c r="F43" s="154"/>
      <c r="G43" s="96">
        <f t="shared" si="0"/>
        <v>0</v>
      </c>
      <c r="H43" s="350">
        <f t="shared" si="2"/>
        <v>0</v>
      </c>
      <c r="I43" s="65"/>
      <c r="J43" s="65"/>
      <c r="K43" s="66"/>
    </row>
    <row r="44" spans="2:11" x14ac:dyDescent="0.2">
      <c r="B44" s="66"/>
      <c r="C44" s="66"/>
      <c r="D44" s="152"/>
      <c r="E44" s="153"/>
      <c r="F44" s="154"/>
      <c r="G44" s="96">
        <f t="shared" si="0"/>
        <v>0</v>
      </c>
      <c r="H44" s="350">
        <f t="shared" si="2"/>
        <v>0</v>
      </c>
      <c r="I44" s="65"/>
      <c r="J44" s="65"/>
      <c r="K44" s="66"/>
    </row>
    <row r="45" spans="2:11" x14ac:dyDescent="0.2">
      <c r="B45" s="66"/>
      <c r="C45" s="66"/>
      <c r="D45" s="152"/>
      <c r="E45" s="153"/>
      <c r="F45" s="154"/>
      <c r="G45" s="96">
        <f t="shared" si="0"/>
        <v>0</v>
      </c>
      <c r="H45" s="350">
        <f t="shared" si="2"/>
        <v>0</v>
      </c>
      <c r="I45" s="65"/>
      <c r="J45" s="65"/>
      <c r="K45" s="66"/>
    </row>
    <row r="46" spans="2:11" x14ac:dyDescent="0.2">
      <c r="B46" s="66"/>
      <c r="C46" s="66"/>
      <c r="D46" s="152"/>
      <c r="E46" s="153"/>
      <c r="F46" s="154"/>
      <c r="G46" s="96">
        <f t="shared" si="0"/>
        <v>0</v>
      </c>
      <c r="H46" s="350">
        <f t="shared" si="2"/>
        <v>0</v>
      </c>
      <c r="I46" s="65"/>
      <c r="J46" s="65"/>
      <c r="K46" s="66"/>
    </row>
    <row r="47" spans="2:11" x14ac:dyDescent="0.2">
      <c r="B47" s="66"/>
      <c r="C47" s="66"/>
      <c r="D47" s="152"/>
      <c r="E47" s="153"/>
      <c r="F47" s="154"/>
      <c r="G47" s="96">
        <f t="shared" si="0"/>
        <v>0</v>
      </c>
      <c r="H47" s="350">
        <f t="shared" si="2"/>
        <v>0</v>
      </c>
      <c r="I47" s="65"/>
      <c r="J47" s="65"/>
      <c r="K47" s="66"/>
    </row>
    <row r="48" spans="2:11" x14ac:dyDescent="0.2">
      <c r="B48" s="66"/>
      <c r="C48" s="66"/>
      <c r="D48" s="152"/>
      <c r="E48" s="153"/>
      <c r="F48" s="154"/>
      <c r="G48" s="96">
        <f t="shared" si="0"/>
        <v>0</v>
      </c>
      <c r="H48" s="350">
        <f t="shared" si="2"/>
        <v>0</v>
      </c>
      <c r="I48" s="65"/>
      <c r="J48" s="65"/>
      <c r="K48" s="66"/>
    </row>
    <row r="49" spans="2:11" x14ac:dyDescent="0.2">
      <c r="B49" s="66"/>
      <c r="C49" s="66"/>
      <c r="D49" s="152"/>
      <c r="E49" s="153"/>
      <c r="F49" s="154"/>
      <c r="G49" s="96">
        <f t="shared" si="0"/>
        <v>0</v>
      </c>
      <c r="H49" s="350">
        <f t="shared" si="2"/>
        <v>0</v>
      </c>
      <c r="I49" s="65"/>
      <c r="J49" s="65"/>
      <c r="K49" s="66"/>
    </row>
    <row r="50" spans="2:11" x14ac:dyDescent="0.2">
      <c r="B50" s="66"/>
      <c r="C50" s="66"/>
      <c r="D50" s="152"/>
      <c r="E50" s="153"/>
      <c r="F50" s="154"/>
      <c r="G50" s="96">
        <f t="shared" si="0"/>
        <v>0</v>
      </c>
      <c r="H50" s="350">
        <f t="shared" si="2"/>
        <v>0</v>
      </c>
      <c r="I50" s="65"/>
      <c r="J50" s="65"/>
      <c r="K50" s="66"/>
    </row>
    <row r="51" spans="2:11" x14ac:dyDescent="0.2">
      <c r="B51" s="66"/>
      <c r="C51" s="66"/>
      <c r="D51" s="152"/>
      <c r="E51" s="153"/>
      <c r="F51" s="154"/>
      <c r="G51" s="96">
        <f t="shared" si="0"/>
        <v>0</v>
      </c>
      <c r="H51" s="350">
        <f t="shared" si="2"/>
        <v>0</v>
      </c>
      <c r="I51" s="65"/>
      <c r="J51" s="65"/>
      <c r="K51" s="66"/>
    </row>
    <row r="52" spans="2:11" x14ac:dyDescent="0.2">
      <c r="B52" s="66"/>
      <c r="C52" s="66"/>
      <c r="D52" s="152"/>
      <c r="E52" s="153"/>
      <c r="F52" s="154"/>
      <c r="G52" s="96">
        <f t="shared" si="0"/>
        <v>0</v>
      </c>
      <c r="H52" s="350">
        <f t="shared" si="2"/>
        <v>0</v>
      </c>
      <c r="I52" s="65"/>
      <c r="J52" s="65"/>
      <c r="K52" s="66"/>
    </row>
    <row r="53" spans="2:11" x14ac:dyDescent="0.2">
      <c r="B53" s="66"/>
      <c r="C53" s="66"/>
      <c r="D53" s="152"/>
      <c r="E53" s="153"/>
      <c r="F53" s="154"/>
      <c r="G53" s="96">
        <f t="shared" si="0"/>
        <v>0</v>
      </c>
      <c r="H53" s="350">
        <f t="shared" si="2"/>
        <v>0</v>
      </c>
      <c r="I53" s="65"/>
      <c r="J53" s="65"/>
      <c r="K53" s="66"/>
    </row>
    <row r="54" spans="2:11" x14ac:dyDescent="0.2">
      <c r="B54" s="66"/>
      <c r="C54" s="66"/>
      <c r="D54" s="152"/>
      <c r="E54" s="153"/>
      <c r="F54" s="154"/>
      <c r="G54" s="96">
        <f t="shared" si="0"/>
        <v>0</v>
      </c>
      <c r="H54" s="350">
        <f t="shared" si="2"/>
        <v>0</v>
      </c>
      <c r="I54" s="65"/>
      <c r="J54" s="65"/>
      <c r="K54" s="66"/>
    </row>
    <row r="55" spans="2:11" x14ac:dyDescent="0.2">
      <c r="B55" s="66"/>
      <c r="C55" s="66"/>
      <c r="D55" s="152"/>
      <c r="E55" s="153"/>
      <c r="F55" s="154"/>
      <c r="G55" s="96">
        <f t="shared" si="0"/>
        <v>0</v>
      </c>
      <c r="H55" s="350">
        <f t="shared" si="2"/>
        <v>0</v>
      </c>
      <c r="I55" s="65"/>
      <c r="J55" s="65"/>
      <c r="K55" s="66"/>
    </row>
    <row r="56" spans="2:11" x14ac:dyDescent="0.2">
      <c r="B56" s="66"/>
      <c r="C56" s="66"/>
      <c r="D56" s="152"/>
      <c r="E56" s="153"/>
      <c r="F56" s="154"/>
      <c r="G56" s="96">
        <f t="shared" si="0"/>
        <v>0</v>
      </c>
      <c r="H56" s="350">
        <f t="shared" si="2"/>
        <v>0</v>
      </c>
      <c r="I56" s="65"/>
      <c r="J56" s="65"/>
      <c r="K56" s="66"/>
    </row>
    <row r="57" spans="2:11" x14ac:dyDescent="0.2">
      <c r="B57" s="66"/>
      <c r="C57" s="66"/>
      <c r="D57" s="152"/>
      <c r="E57" s="153"/>
      <c r="F57" s="154"/>
      <c r="G57" s="96">
        <f t="shared" si="0"/>
        <v>0</v>
      </c>
      <c r="H57" s="350">
        <f t="shared" si="2"/>
        <v>0</v>
      </c>
      <c r="I57" s="65"/>
      <c r="J57" s="65"/>
      <c r="K57" s="66"/>
    </row>
    <row r="58" spans="2:11" x14ac:dyDescent="0.2">
      <c r="B58" s="66"/>
      <c r="C58" s="66"/>
      <c r="D58" s="152"/>
      <c r="E58" s="153"/>
      <c r="F58" s="154"/>
      <c r="G58" s="96">
        <f t="shared" si="0"/>
        <v>0</v>
      </c>
      <c r="H58" s="350">
        <f t="shared" si="2"/>
        <v>0</v>
      </c>
      <c r="I58" s="65"/>
      <c r="J58" s="65"/>
      <c r="K58" s="66"/>
    </row>
    <row r="59" spans="2:11" x14ac:dyDescent="0.2">
      <c r="B59" s="66"/>
      <c r="C59" s="66"/>
      <c r="D59" s="152"/>
      <c r="E59" s="153"/>
      <c r="F59" s="154"/>
      <c r="G59" s="96">
        <f t="shared" si="0"/>
        <v>0</v>
      </c>
      <c r="H59" s="350">
        <f t="shared" si="2"/>
        <v>0</v>
      </c>
      <c r="I59" s="65"/>
      <c r="J59" s="65"/>
      <c r="K59" s="66"/>
    </row>
    <row r="60" spans="2:11" x14ac:dyDescent="0.2">
      <c r="B60" s="66"/>
      <c r="C60" s="66"/>
      <c r="D60" s="152"/>
      <c r="E60" s="153"/>
      <c r="F60" s="154"/>
      <c r="G60" s="96">
        <f t="shared" si="0"/>
        <v>0</v>
      </c>
      <c r="H60" s="350">
        <f t="shared" si="2"/>
        <v>0</v>
      </c>
      <c r="I60" s="65"/>
      <c r="J60" s="65"/>
      <c r="K60" s="66"/>
    </row>
    <row r="61" spans="2:11" x14ac:dyDescent="0.2">
      <c r="B61" s="66"/>
      <c r="C61" s="66"/>
      <c r="D61" s="152"/>
      <c r="E61" s="153"/>
      <c r="F61" s="154"/>
      <c r="G61" s="96">
        <f t="shared" si="0"/>
        <v>0</v>
      </c>
      <c r="H61" s="350">
        <f t="shared" si="2"/>
        <v>0</v>
      </c>
      <c r="I61" s="65"/>
      <c r="J61" s="65"/>
      <c r="K61" s="66"/>
    </row>
    <row r="62" spans="2:11" x14ac:dyDescent="0.2">
      <c r="B62" s="66"/>
      <c r="C62" s="66"/>
      <c r="D62" s="152"/>
      <c r="E62" s="153"/>
      <c r="F62" s="154"/>
      <c r="G62" s="96">
        <f t="shared" si="0"/>
        <v>0</v>
      </c>
      <c r="H62" s="350">
        <f t="shared" si="2"/>
        <v>0</v>
      </c>
      <c r="I62" s="65"/>
      <c r="J62" s="65"/>
      <c r="K62" s="66"/>
    </row>
    <row r="63" spans="2:11" x14ac:dyDescent="0.2">
      <c r="B63" s="66"/>
      <c r="C63" s="66"/>
      <c r="D63" s="152"/>
      <c r="E63" s="153"/>
      <c r="F63" s="154"/>
      <c r="G63" s="96">
        <f t="shared" si="0"/>
        <v>0</v>
      </c>
      <c r="H63" s="350">
        <f t="shared" si="2"/>
        <v>0</v>
      </c>
      <c r="I63" s="65"/>
      <c r="J63" s="65"/>
      <c r="K63" s="66"/>
    </row>
    <row r="64" spans="2:11" x14ac:dyDescent="0.2">
      <c r="B64" s="66"/>
      <c r="C64" s="66"/>
      <c r="D64" s="152"/>
      <c r="E64" s="153"/>
      <c r="F64" s="154"/>
      <c r="G64" s="96">
        <f t="shared" si="0"/>
        <v>0</v>
      </c>
      <c r="H64" s="350">
        <f t="shared" si="2"/>
        <v>0</v>
      </c>
      <c r="I64" s="65"/>
      <c r="J64" s="65"/>
      <c r="K64" s="66"/>
    </row>
    <row r="65" spans="2:11" x14ac:dyDescent="0.2">
      <c r="B65" s="66"/>
      <c r="C65" s="66"/>
      <c r="D65" s="152"/>
      <c r="E65" s="153"/>
      <c r="F65" s="154"/>
      <c r="G65" s="96">
        <f t="shared" si="0"/>
        <v>0</v>
      </c>
      <c r="H65" s="350">
        <f t="shared" si="2"/>
        <v>0</v>
      </c>
      <c r="I65" s="65"/>
      <c r="J65" s="65"/>
      <c r="K65" s="66"/>
    </row>
    <row r="66" spans="2:11" x14ac:dyDescent="0.2">
      <c r="B66" s="66"/>
      <c r="C66" s="66"/>
      <c r="D66" s="152"/>
      <c r="E66" s="153"/>
      <c r="F66" s="154"/>
      <c r="G66" s="96">
        <f t="shared" si="0"/>
        <v>0</v>
      </c>
      <c r="H66" s="350">
        <f t="shared" si="2"/>
        <v>0</v>
      </c>
      <c r="I66" s="65"/>
      <c r="J66" s="65"/>
      <c r="K66" s="66"/>
    </row>
    <row r="67" spans="2:11" x14ac:dyDescent="0.2">
      <c r="B67" s="66"/>
      <c r="C67" s="66"/>
      <c r="D67" s="152"/>
      <c r="E67" s="153"/>
      <c r="F67" s="154"/>
      <c r="G67" s="96">
        <f t="shared" si="0"/>
        <v>0</v>
      </c>
      <c r="H67" s="350">
        <f t="shared" si="2"/>
        <v>0</v>
      </c>
      <c r="I67" s="65"/>
      <c r="J67" s="65"/>
      <c r="K67" s="66"/>
    </row>
    <row r="68" spans="2:11" x14ac:dyDescent="0.2">
      <c r="B68" s="66"/>
      <c r="C68" s="66"/>
      <c r="D68" s="152"/>
      <c r="E68" s="153"/>
      <c r="F68" s="154"/>
      <c r="G68" s="96">
        <f t="shared" si="0"/>
        <v>0</v>
      </c>
      <c r="H68" s="350">
        <f t="shared" si="2"/>
        <v>0</v>
      </c>
      <c r="I68" s="65"/>
      <c r="J68" s="65"/>
      <c r="K68" s="66"/>
    </row>
    <row r="69" spans="2:11" x14ac:dyDescent="0.2">
      <c r="B69" s="66"/>
      <c r="C69" s="66"/>
      <c r="D69" s="152"/>
      <c r="E69" s="153"/>
      <c r="F69" s="154"/>
      <c r="G69" s="96">
        <f t="shared" si="0"/>
        <v>0</v>
      </c>
      <c r="H69" s="350">
        <f t="shared" si="2"/>
        <v>0</v>
      </c>
      <c r="I69" s="65"/>
      <c r="J69" s="65"/>
      <c r="K69" s="66"/>
    </row>
    <row r="70" spans="2:11" x14ac:dyDescent="0.2">
      <c r="B70" s="66"/>
      <c r="C70" s="66"/>
      <c r="D70" s="152"/>
      <c r="E70" s="153"/>
      <c r="F70" s="154"/>
      <c r="G70" s="96">
        <f t="shared" si="0"/>
        <v>0</v>
      </c>
      <c r="H70" s="350">
        <f t="shared" si="2"/>
        <v>0</v>
      </c>
      <c r="I70" s="65"/>
      <c r="J70" s="65"/>
      <c r="K70" s="66"/>
    </row>
    <row r="71" spans="2:11" x14ac:dyDescent="0.2">
      <c r="B71" s="66"/>
      <c r="C71" s="66"/>
      <c r="D71" s="152"/>
      <c r="E71" s="153"/>
      <c r="F71" s="154"/>
      <c r="G71" s="96">
        <f t="shared" si="0"/>
        <v>0</v>
      </c>
      <c r="H71" s="350">
        <f t="shared" si="2"/>
        <v>0</v>
      </c>
      <c r="I71" s="65"/>
      <c r="J71" s="65"/>
      <c r="K71" s="66"/>
    </row>
    <row r="72" spans="2:11" x14ac:dyDescent="0.2">
      <c r="B72" s="66"/>
      <c r="C72" s="66"/>
      <c r="D72" s="152"/>
      <c r="E72" s="153"/>
      <c r="F72" s="154"/>
      <c r="G72" s="96">
        <f t="shared" ref="G72:G135" si="3">E72+F72</f>
        <v>0</v>
      </c>
      <c r="H72" s="350">
        <f t="shared" si="2"/>
        <v>0</v>
      </c>
      <c r="I72" s="65"/>
      <c r="J72" s="65"/>
      <c r="K72" s="66"/>
    </row>
    <row r="73" spans="2:11" x14ac:dyDescent="0.2">
      <c r="B73" s="66"/>
      <c r="C73" s="66"/>
      <c r="D73" s="152"/>
      <c r="E73" s="153"/>
      <c r="F73" s="154"/>
      <c r="G73" s="96">
        <f t="shared" si="3"/>
        <v>0</v>
      </c>
      <c r="H73" s="350">
        <f t="shared" si="2"/>
        <v>0</v>
      </c>
      <c r="I73" s="65"/>
      <c r="J73" s="65"/>
      <c r="K73" s="66"/>
    </row>
    <row r="74" spans="2:11" x14ac:dyDescent="0.2">
      <c r="B74" s="66"/>
      <c r="C74" s="66"/>
      <c r="D74" s="152"/>
      <c r="E74" s="153"/>
      <c r="F74" s="154"/>
      <c r="G74" s="96">
        <f t="shared" si="3"/>
        <v>0</v>
      </c>
      <c r="H74" s="350">
        <f t="shared" si="2"/>
        <v>0</v>
      </c>
      <c r="I74" s="65"/>
      <c r="J74" s="65"/>
      <c r="K74" s="66"/>
    </row>
    <row r="75" spans="2:11" x14ac:dyDescent="0.2">
      <c r="B75" s="66"/>
      <c r="C75" s="66"/>
      <c r="D75" s="152"/>
      <c r="E75" s="153"/>
      <c r="F75" s="154"/>
      <c r="G75" s="96">
        <f t="shared" si="3"/>
        <v>0</v>
      </c>
      <c r="H75" s="350">
        <f t="shared" si="2"/>
        <v>0</v>
      </c>
      <c r="I75" s="65"/>
      <c r="J75" s="65"/>
      <c r="K75" s="66"/>
    </row>
    <row r="76" spans="2:11" x14ac:dyDescent="0.2">
      <c r="B76" s="66"/>
      <c r="C76" s="66"/>
      <c r="D76" s="152"/>
      <c r="E76" s="153"/>
      <c r="F76" s="154"/>
      <c r="G76" s="96">
        <f t="shared" si="3"/>
        <v>0</v>
      </c>
      <c r="H76" s="350">
        <f t="shared" si="2"/>
        <v>0</v>
      </c>
      <c r="I76" s="65"/>
      <c r="J76" s="65"/>
      <c r="K76" s="66"/>
    </row>
    <row r="77" spans="2:11" x14ac:dyDescent="0.2">
      <c r="B77" s="66"/>
      <c r="C77" s="66"/>
      <c r="D77" s="152"/>
      <c r="E77" s="153"/>
      <c r="F77" s="154"/>
      <c r="G77" s="96">
        <f t="shared" si="3"/>
        <v>0</v>
      </c>
      <c r="H77" s="350">
        <f t="shared" si="2"/>
        <v>0</v>
      </c>
      <c r="I77" s="65"/>
      <c r="J77" s="65"/>
      <c r="K77" s="66"/>
    </row>
    <row r="78" spans="2:11" x14ac:dyDescent="0.2">
      <c r="B78" s="66"/>
      <c r="C78" s="66"/>
      <c r="D78" s="152"/>
      <c r="E78" s="153"/>
      <c r="F78" s="154"/>
      <c r="G78" s="96">
        <f t="shared" si="3"/>
        <v>0</v>
      </c>
      <c r="H78" s="350">
        <f t="shared" si="2"/>
        <v>0</v>
      </c>
      <c r="I78" s="65"/>
      <c r="J78" s="65"/>
      <c r="K78" s="66"/>
    </row>
    <row r="79" spans="2:11" x14ac:dyDescent="0.2">
      <c r="B79" s="66"/>
      <c r="C79" s="66"/>
      <c r="D79" s="152"/>
      <c r="E79" s="153"/>
      <c r="F79" s="154"/>
      <c r="G79" s="96">
        <f t="shared" si="3"/>
        <v>0</v>
      </c>
      <c r="H79" s="350">
        <f t="shared" si="2"/>
        <v>0</v>
      </c>
      <c r="I79" s="65"/>
      <c r="J79" s="65"/>
      <c r="K79" s="66"/>
    </row>
    <row r="80" spans="2:11" x14ac:dyDescent="0.2">
      <c r="B80" s="66"/>
      <c r="C80" s="66"/>
      <c r="D80" s="152"/>
      <c r="E80" s="153"/>
      <c r="F80" s="154"/>
      <c r="G80" s="96">
        <f t="shared" si="3"/>
        <v>0</v>
      </c>
      <c r="H80" s="350">
        <f t="shared" si="2"/>
        <v>0</v>
      </c>
      <c r="I80" s="65"/>
      <c r="J80" s="65"/>
      <c r="K80" s="66"/>
    </row>
    <row r="81" spans="2:11" x14ac:dyDescent="0.2">
      <c r="B81" s="66"/>
      <c r="C81" s="66"/>
      <c r="D81" s="152"/>
      <c r="E81" s="153"/>
      <c r="F81" s="154"/>
      <c r="G81" s="96">
        <f t="shared" si="3"/>
        <v>0</v>
      </c>
      <c r="H81" s="350">
        <f t="shared" ref="H81:H129" si="4">G81-D81</f>
        <v>0</v>
      </c>
      <c r="I81" s="65"/>
      <c r="J81" s="65"/>
      <c r="K81" s="66"/>
    </row>
    <row r="82" spans="2:11" x14ac:dyDescent="0.2">
      <c r="B82" s="66"/>
      <c r="C82" s="66"/>
      <c r="D82" s="152"/>
      <c r="E82" s="153"/>
      <c r="F82" s="154"/>
      <c r="G82" s="96">
        <f t="shared" si="3"/>
        <v>0</v>
      </c>
      <c r="H82" s="350">
        <f t="shared" si="4"/>
        <v>0</v>
      </c>
      <c r="I82" s="65"/>
      <c r="J82" s="65"/>
      <c r="K82" s="66"/>
    </row>
    <row r="83" spans="2:11" x14ac:dyDescent="0.2">
      <c r="B83" s="66"/>
      <c r="C83" s="66"/>
      <c r="D83" s="152"/>
      <c r="E83" s="153"/>
      <c r="F83" s="154"/>
      <c r="G83" s="96">
        <f t="shared" si="3"/>
        <v>0</v>
      </c>
      <c r="H83" s="350">
        <f t="shared" si="4"/>
        <v>0</v>
      </c>
      <c r="I83" s="65"/>
      <c r="J83" s="65"/>
      <c r="K83" s="66"/>
    </row>
    <row r="84" spans="2:11" x14ac:dyDescent="0.2">
      <c r="B84" s="66"/>
      <c r="C84" s="66"/>
      <c r="D84" s="152"/>
      <c r="E84" s="153"/>
      <c r="F84" s="154"/>
      <c r="G84" s="96">
        <f t="shared" si="3"/>
        <v>0</v>
      </c>
      <c r="H84" s="350">
        <f t="shared" si="4"/>
        <v>0</v>
      </c>
      <c r="I84" s="65"/>
      <c r="J84" s="65"/>
      <c r="K84" s="66"/>
    </row>
    <row r="85" spans="2:11" x14ac:dyDescent="0.2">
      <c r="B85" s="66"/>
      <c r="C85" s="66"/>
      <c r="D85" s="152"/>
      <c r="E85" s="153"/>
      <c r="F85" s="154"/>
      <c r="G85" s="96">
        <f t="shared" si="3"/>
        <v>0</v>
      </c>
      <c r="H85" s="350">
        <f t="shared" si="4"/>
        <v>0</v>
      </c>
      <c r="I85" s="65"/>
      <c r="J85" s="65"/>
      <c r="K85" s="66"/>
    </row>
    <row r="86" spans="2:11" x14ac:dyDescent="0.2">
      <c r="B86" s="66"/>
      <c r="C86" s="66"/>
      <c r="D86" s="152"/>
      <c r="E86" s="153"/>
      <c r="F86" s="154"/>
      <c r="G86" s="96">
        <f t="shared" si="3"/>
        <v>0</v>
      </c>
      <c r="H86" s="350">
        <f t="shared" si="4"/>
        <v>0</v>
      </c>
      <c r="I86" s="65"/>
      <c r="J86" s="65"/>
      <c r="K86" s="66"/>
    </row>
    <row r="87" spans="2:11" x14ac:dyDescent="0.2">
      <c r="B87" s="66"/>
      <c r="C87" s="66"/>
      <c r="D87" s="152"/>
      <c r="E87" s="153"/>
      <c r="F87" s="154"/>
      <c r="G87" s="96">
        <f t="shared" si="3"/>
        <v>0</v>
      </c>
      <c r="H87" s="350">
        <f t="shared" si="4"/>
        <v>0</v>
      </c>
      <c r="I87" s="65"/>
      <c r="J87" s="65"/>
      <c r="K87" s="66"/>
    </row>
    <row r="88" spans="2:11" x14ac:dyDescent="0.2">
      <c r="B88" s="66"/>
      <c r="C88" s="66"/>
      <c r="D88" s="152"/>
      <c r="E88" s="153"/>
      <c r="F88" s="154"/>
      <c r="G88" s="96">
        <f t="shared" si="3"/>
        <v>0</v>
      </c>
      <c r="H88" s="350">
        <f t="shared" si="4"/>
        <v>0</v>
      </c>
      <c r="I88" s="65"/>
      <c r="J88" s="65"/>
      <c r="K88" s="66"/>
    </row>
    <row r="89" spans="2:11" x14ac:dyDescent="0.2">
      <c r="B89" s="66"/>
      <c r="C89" s="66"/>
      <c r="D89" s="152"/>
      <c r="E89" s="153"/>
      <c r="F89" s="154"/>
      <c r="G89" s="96">
        <f t="shared" si="3"/>
        <v>0</v>
      </c>
      <c r="H89" s="350">
        <f t="shared" si="4"/>
        <v>0</v>
      </c>
      <c r="I89" s="65"/>
      <c r="J89" s="65"/>
      <c r="K89" s="66"/>
    </row>
    <row r="90" spans="2:11" x14ac:dyDescent="0.2">
      <c r="B90" s="66"/>
      <c r="C90" s="66"/>
      <c r="D90" s="152"/>
      <c r="E90" s="153"/>
      <c r="F90" s="154"/>
      <c r="G90" s="96">
        <f t="shared" si="3"/>
        <v>0</v>
      </c>
      <c r="H90" s="350">
        <f t="shared" si="4"/>
        <v>0</v>
      </c>
      <c r="I90" s="65"/>
      <c r="J90" s="65"/>
      <c r="K90" s="66"/>
    </row>
    <row r="91" spans="2:11" x14ac:dyDescent="0.2">
      <c r="B91" s="66"/>
      <c r="C91" s="66"/>
      <c r="D91" s="152"/>
      <c r="E91" s="153"/>
      <c r="F91" s="154"/>
      <c r="G91" s="96">
        <f t="shared" si="3"/>
        <v>0</v>
      </c>
      <c r="H91" s="350">
        <f t="shared" si="4"/>
        <v>0</v>
      </c>
      <c r="I91" s="65"/>
      <c r="J91" s="65"/>
      <c r="K91" s="66"/>
    </row>
    <row r="92" spans="2:11" x14ac:dyDescent="0.2">
      <c r="B92" s="66"/>
      <c r="C92" s="66"/>
      <c r="D92" s="152"/>
      <c r="E92" s="153"/>
      <c r="F92" s="154"/>
      <c r="G92" s="96">
        <f t="shared" si="3"/>
        <v>0</v>
      </c>
      <c r="H92" s="350">
        <f t="shared" si="4"/>
        <v>0</v>
      </c>
      <c r="I92" s="65"/>
      <c r="J92" s="65"/>
      <c r="K92" s="66"/>
    </row>
    <row r="93" spans="2:11" x14ac:dyDescent="0.2">
      <c r="B93" s="66"/>
      <c r="C93" s="66"/>
      <c r="D93" s="152"/>
      <c r="E93" s="153"/>
      <c r="F93" s="154"/>
      <c r="G93" s="96">
        <f t="shared" si="3"/>
        <v>0</v>
      </c>
      <c r="H93" s="350">
        <f t="shared" si="4"/>
        <v>0</v>
      </c>
      <c r="I93" s="65"/>
      <c r="J93" s="65"/>
      <c r="K93" s="66"/>
    </row>
    <row r="94" spans="2:11" x14ac:dyDescent="0.2">
      <c r="B94" s="66"/>
      <c r="C94" s="66"/>
      <c r="D94" s="152"/>
      <c r="E94" s="153"/>
      <c r="F94" s="154"/>
      <c r="G94" s="96">
        <f t="shared" si="3"/>
        <v>0</v>
      </c>
      <c r="H94" s="350">
        <f t="shared" si="4"/>
        <v>0</v>
      </c>
      <c r="I94" s="65"/>
      <c r="J94" s="65"/>
      <c r="K94" s="66"/>
    </row>
    <row r="95" spans="2:11" x14ac:dyDescent="0.2">
      <c r="B95" s="66"/>
      <c r="C95" s="66"/>
      <c r="D95" s="152"/>
      <c r="E95" s="153"/>
      <c r="F95" s="154"/>
      <c r="G95" s="96">
        <f t="shared" si="3"/>
        <v>0</v>
      </c>
      <c r="H95" s="350">
        <f t="shared" si="4"/>
        <v>0</v>
      </c>
      <c r="I95" s="65"/>
      <c r="J95" s="65"/>
      <c r="K95" s="66"/>
    </row>
    <row r="96" spans="2:11" x14ac:dyDescent="0.2">
      <c r="B96" s="66"/>
      <c r="C96" s="66"/>
      <c r="D96" s="152"/>
      <c r="E96" s="153"/>
      <c r="F96" s="154"/>
      <c r="G96" s="96">
        <f t="shared" si="3"/>
        <v>0</v>
      </c>
      <c r="H96" s="350">
        <f t="shared" si="4"/>
        <v>0</v>
      </c>
      <c r="I96" s="65"/>
      <c r="J96" s="65"/>
      <c r="K96" s="66"/>
    </row>
    <row r="97" spans="2:11" x14ac:dyDescent="0.2">
      <c r="B97" s="66"/>
      <c r="C97" s="66"/>
      <c r="D97" s="152"/>
      <c r="E97" s="153"/>
      <c r="F97" s="154"/>
      <c r="G97" s="96">
        <f t="shared" si="3"/>
        <v>0</v>
      </c>
      <c r="H97" s="350">
        <f t="shared" si="4"/>
        <v>0</v>
      </c>
      <c r="I97" s="65"/>
      <c r="J97" s="65"/>
      <c r="K97" s="66"/>
    </row>
    <row r="98" spans="2:11" x14ac:dyDescent="0.2">
      <c r="B98" s="66"/>
      <c r="C98" s="66"/>
      <c r="D98" s="152"/>
      <c r="E98" s="153"/>
      <c r="F98" s="154"/>
      <c r="G98" s="96">
        <f t="shared" si="3"/>
        <v>0</v>
      </c>
      <c r="H98" s="350">
        <f t="shared" si="4"/>
        <v>0</v>
      </c>
      <c r="I98" s="65"/>
      <c r="J98" s="65"/>
      <c r="K98" s="66"/>
    </row>
    <row r="99" spans="2:11" x14ac:dyDescent="0.2">
      <c r="B99" s="66"/>
      <c r="C99" s="66"/>
      <c r="D99" s="152"/>
      <c r="E99" s="153"/>
      <c r="F99" s="154"/>
      <c r="G99" s="96">
        <f t="shared" si="3"/>
        <v>0</v>
      </c>
      <c r="H99" s="350">
        <f t="shared" si="4"/>
        <v>0</v>
      </c>
      <c r="I99" s="65"/>
      <c r="J99" s="65"/>
      <c r="K99" s="66"/>
    </row>
    <row r="100" spans="2:11" x14ac:dyDescent="0.2">
      <c r="B100" s="66"/>
      <c r="C100" s="66"/>
      <c r="D100" s="152"/>
      <c r="E100" s="153"/>
      <c r="F100" s="154"/>
      <c r="G100" s="96">
        <f t="shared" si="3"/>
        <v>0</v>
      </c>
      <c r="H100" s="350">
        <f t="shared" si="4"/>
        <v>0</v>
      </c>
      <c r="I100" s="65"/>
      <c r="J100" s="65"/>
      <c r="K100" s="66"/>
    </row>
    <row r="101" spans="2:11" x14ac:dyDescent="0.2">
      <c r="B101" s="66"/>
      <c r="C101" s="66"/>
      <c r="D101" s="152"/>
      <c r="E101" s="153"/>
      <c r="F101" s="154"/>
      <c r="G101" s="96">
        <f t="shared" si="3"/>
        <v>0</v>
      </c>
      <c r="H101" s="350">
        <f t="shared" si="4"/>
        <v>0</v>
      </c>
      <c r="I101" s="65"/>
      <c r="J101" s="65"/>
      <c r="K101" s="66"/>
    </row>
    <row r="102" spans="2:11" x14ac:dyDescent="0.2">
      <c r="B102" s="66"/>
      <c r="C102" s="66"/>
      <c r="D102" s="152"/>
      <c r="E102" s="153"/>
      <c r="F102" s="154"/>
      <c r="G102" s="96">
        <f t="shared" si="3"/>
        <v>0</v>
      </c>
      <c r="H102" s="350">
        <f t="shared" si="4"/>
        <v>0</v>
      </c>
      <c r="I102" s="65"/>
      <c r="J102" s="65"/>
      <c r="K102" s="66"/>
    </row>
    <row r="103" spans="2:11" x14ac:dyDescent="0.2">
      <c r="B103" s="66"/>
      <c r="C103" s="66"/>
      <c r="D103" s="152"/>
      <c r="E103" s="153"/>
      <c r="F103" s="154"/>
      <c r="G103" s="96">
        <f t="shared" si="3"/>
        <v>0</v>
      </c>
      <c r="H103" s="350">
        <f t="shared" si="4"/>
        <v>0</v>
      </c>
      <c r="I103" s="65"/>
      <c r="J103" s="65"/>
      <c r="K103" s="66"/>
    </row>
    <row r="104" spans="2:11" x14ac:dyDescent="0.2">
      <c r="B104" s="66"/>
      <c r="C104" s="66"/>
      <c r="D104" s="152"/>
      <c r="E104" s="153"/>
      <c r="F104" s="154"/>
      <c r="G104" s="96">
        <f t="shared" si="3"/>
        <v>0</v>
      </c>
      <c r="H104" s="350">
        <f t="shared" si="4"/>
        <v>0</v>
      </c>
      <c r="I104" s="65"/>
      <c r="J104" s="65"/>
      <c r="K104" s="66"/>
    </row>
    <row r="105" spans="2:11" x14ac:dyDescent="0.2">
      <c r="B105" s="66"/>
      <c r="C105" s="66"/>
      <c r="D105" s="152"/>
      <c r="E105" s="153"/>
      <c r="F105" s="154"/>
      <c r="G105" s="96">
        <f t="shared" si="3"/>
        <v>0</v>
      </c>
      <c r="H105" s="350">
        <f t="shared" si="4"/>
        <v>0</v>
      </c>
      <c r="I105" s="65"/>
      <c r="J105" s="65"/>
      <c r="K105" s="66"/>
    </row>
    <row r="106" spans="2:11" x14ac:dyDescent="0.2">
      <c r="B106" s="66"/>
      <c r="C106" s="66"/>
      <c r="D106" s="152"/>
      <c r="E106" s="153"/>
      <c r="F106" s="154"/>
      <c r="G106" s="96">
        <f t="shared" si="3"/>
        <v>0</v>
      </c>
      <c r="H106" s="350">
        <f t="shared" si="4"/>
        <v>0</v>
      </c>
      <c r="I106" s="65"/>
      <c r="J106" s="65"/>
      <c r="K106" s="66"/>
    </row>
    <row r="107" spans="2:11" x14ac:dyDescent="0.2">
      <c r="B107" s="66"/>
      <c r="C107" s="66"/>
      <c r="D107" s="152"/>
      <c r="E107" s="153"/>
      <c r="F107" s="154"/>
      <c r="G107" s="96">
        <f t="shared" si="3"/>
        <v>0</v>
      </c>
      <c r="H107" s="350">
        <f t="shared" si="4"/>
        <v>0</v>
      </c>
      <c r="I107" s="65"/>
      <c r="J107" s="65"/>
      <c r="K107" s="66"/>
    </row>
    <row r="108" spans="2:11" x14ac:dyDescent="0.2">
      <c r="B108" s="66"/>
      <c r="C108" s="66"/>
      <c r="D108" s="152"/>
      <c r="E108" s="153"/>
      <c r="F108" s="154"/>
      <c r="G108" s="96">
        <f t="shared" si="3"/>
        <v>0</v>
      </c>
      <c r="H108" s="350">
        <f t="shared" si="4"/>
        <v>0</v>
      </c>
      <c r="I108" s="65"/>
      <c r="J108" s="65"/>
      <c r="K108" s="66"/>
    </row>
    <row r="109" spans="2:11" x14ac:dyDescent="0.2">
      <c r="B109" s="66"/>
      <c r="C109" s="66"/>
      <c r="D109" s="152"/>
      <c r="E109" s="153"/>
      <c r="F109" s="154"/>
      <c r="G109" s="96">
        <f t="shared" si="3"/>
        <v>0</v>
      </c>
      <c r="H109" s="350">
        <f t="shared" si="4"/>
        <v>0</v>
      </c>
      <c r="I109" s="65"/>
      <c r="J109" s="65"/>
      <c r="K109" s="66"/>
    </row>
    <row r="110" spans="2:11" x14ac:dyDescent="0.2">
      <c r="B110" s="66"/>
      <c r="C110" s="66"/>
      <c r="D110" s="152"/>
      <c r="E110" s="153"/>
      <c r="F110" s="154"/>
      <c r="G110" s="96">
        <f t="shared" si="3"/>
        <v>0</v>
      </c>
      <c r="H110" s="350">
        <f t="shared" si="4"/>
        <v>0</v>
      </c>
      <c r="I110" s="65"/>
      <c r="J110" s="65"/>
      <c r="K110" s="66"/>
    </row>
    <row r="111" spans="2:11" x14ac:dyDescent="0.2">
      <c r="B111" s="66"/>
      <c r="C111" s="66"/>
      <c r="D111" s="152"/>
      <c r="E111" s="153"/>
      <c r="F111" s="154"/>
      <c r="G111" s="96">
        <f t="shared" si="3"/>
        <v>0</v>
      </c>
      <c r="H111" s="350">
        <f t="shared" si="4"/>
        <v>0</v>
      </c>
      <c r="I111" s="65"/>
      <c r="J111" s="65"/>
      <c r="K111" s="66"/>
    </row>
    <row r="112" spans="2:11" x14ac:dyDescent="0.2">
      <c r="B112" s="66"/>
      <c r="C112" s="66"/>
      <c r="D112" s="152"/>
      <c r="E112" s="153"/>
      <c r="F112" s="154"/>
      <c r="G112" s="96">
        <f t="shared" si="3"/>
        <v>0</v>
      </c>
      <c r="H112" s="350">
        <f t="shared" si="4"/>
        <v>0</v>
      </c>
      <c r="I112" s="65"/>
      <c r="J112" s="65"/>
      <c r="K112" s="66"/>
    </row>
    <row r="113" spans="2:11" x14ac:dyDescent="0.2">
      <c r="B113" s="66"/>
      <c r="C113" s="66"/>
      <c r="D113" s="152"/>
      <c r="E113" s="153"/>
      <c r="F113" s="154"/>
      <c r="G113" s="96">
        <f t="shared" si="3"/>
        <v>0</v>
      </c>
      <c r="H113" s="350">
        <f t="shared" si="4"/>
        <v>0</v>
      </c>
      <c r="I113" s="65"/>
      <c r="J113" s="65"/>
      <c r="K113" s="66"/>
    </row>
    <row r="114" spans="2:11" x14ac:dyDescent="0.2">
      <c r="B114" s="66"/>
      <c r="C114" s="66"/>
      <c r="D114" s="152"/>
      <c r="E114" s="153"/>
      <c r="F114" s="154"/>
      <c r="G114" s="96">
        <f t="shared" si="3"/>
        <v>0</v>
      </c>
      <c r="H114" s="350">
        <f t="shared" si="4"/>
        <v>0</v>
      </c>
      <c r="I114" s="65"/>
      <c r="J114" s="65"/>
      <c r="K114" s="66"/>
    </row>
    <row r="115" spans="2:11" x14ac:dyDescent="0.2">
      <c r="B115" s="66"/>
      <c r="C115" s="66"/>
      <c r="D115" s="152"/>
      <c r="E115" s="153"/>
      <c r="F115" s="154"/>
      <c r="G115" s="96">
        <f t="shared" si="3"/>
        <v>0</v>
      </c>
      <c r="H115" s="350">
        <f t="shared" si="4"/>
        <v>0</v>
      </c>
      <c r="I115" s="65"/>
      <c r="J115" s="65"/>
      <c r="K115" s="66"/>
    </row>
    <row r="116" spans="2:11" x14ac:dyDescent="0.2">
      <c r="B116" s="66"/>
      <c r="C116" s="66"/>
      <c r="D116" s="152"/>
      <c r="E116" s="153"/>
      <c r="F116" s="154"/>
      <c r="G116" s="96">
        <f t="shared" si="3"/>
        <v>0</v>
      </c>
      <c r="H116" s="350">
        <f t="shared" si="4"/>
        <v>0</v>
      </c>
      <c r="I116" s="65"/>
      <c r="J116" s="65"/>
      <c r="K116" s="66"/>
    </row>
    <row r="117" spans="2:11" x14ac:dyDescent="0.2">
      <c r="B117" s="66"/>
      <c r="C117" s="66"/>
      <c r="D117" s="152"/>
      <c r="E117" s="153"/>
      <c r="F117" s="154"/>
      <c r="G117" s="96">
        <f t="shared" si="3"/>
        <v>0</v>
      </c>
      <c r="H117" s="350">
        <f t="shared" si="4"/>
        <v>0</v>
      </c>
      <c r="I117" s="65"/>
      <c r="J117" s="65"/>
      <c r="K117" s="66"/>
    </row>
    <row r="118" spans="2:11" x14ac:dyDescent="0.2">
      <c r="B118" s="66"/>
      <c r="C118" s="66"/>
      <c r="D118" s="152"/>
      <c r="E118" s="153"/>
      <c r="F118" s="154"/>
      <c r="G118" s="96">
        <f t="shared" si="3"/>
        <v>0</v>
      </c>
      <c r="H118" s="350">
        <f t="shared" si="4"/>
        <v>0</v>
      </c>
      <c r="I118" s="65"/>
      <c r="J118" s="65"/>
      <c r="K118" s="66"/>
    </row>
    <row r="119" spans="2:11" x14ac:dyDescent="0.2">
      <c r="B119" s="66"/>
      <c r="C119" s="66"/>
      <c r="D119" s="152"/>
      <c r="E119" s="153"/>
      <c r="F119" s="154"/>
      <c r="G119" s="96">
        <f t="shared" si="3"/>
        <v>0</v>
      </c>
      <c r="H119" s="350">
        <f t="shared" si="4"/>
        <v>0</v>
      </c>
      <c r="I119" s="65"/>
      <c r="J119" s="65"/>
      <c r="K119" s="66"/>
    </row>
    <row r="120" spans="2:11" x14ac:dyDescent="0.2">
      <c r="B120" s="66"/>
      <c r="C120" s="66"/>
      <c r="D120" s="152"/>
      <c r="E120" s="153"/>
      <c r="F120" s="154"/>
      <c r="G120" s="96">
        <f t="shared" si="3"/>
        <v>0</v>
      </c>
      <c r="H120" s="350">
        <f t="shared" si="4"/>
        <v>0</v>
      </c>
      <c r="I120" s="65"/>
      <c r="J120" s="65"/>
      <c r="K120" s="66"/>
    </row>
    <row r="121" spans="2:11" x14ac:dyDescent="0.2">
      <c r="B121" s="66"/>
      <c r="C121" s="66"/>
      <c r="D121" s="152"/>
      <c r="E121" s="153"/>
      <c r="F121" s="154"/>
      <c r="G121" s="96">
        <f t="shared" si="3"/>
        <v>0</v>
      </c>
      <c r="H121" s="350">
        <f t="shared" si="4"/>
        <v>0</v>
      </c>
      <c r="I121" s="65"/>
      <c r="J121" s="65"/>
      <c r="K121" s="66"/>
    </row>
    <row r="122" spans="2:11" x14ac:dyDescent="0.2">
      <c r="B122" s="66"/>
      <c r="C122" s="66"/>
      <c r="D122" s="152"/>
      <c r="E122" s="153"/>
      <c r="F122" s="154"/>
      <c r="G122" s="96">
        <f t="shared" si="3"/>
        <v>0</v>
      </c>
      <c r="H122" s="350">
        <f t="shared" si="4"/>
        <v>0</v>
      </c>
      <c r="I122" s="65"/>
      <c r="J122" s="65"/>
      <c r="K122" s="66"/>
    </row>
    <row r="123" spans="2:11" x14ac:dyDescent="0.2">
      <c r="B123" s="66"/>
      <c r="C123" s="66"/>
      <c r="D123" s="152"/>
      <c r="E123" s="153"/>
      <c r="F123" s="154"/>
      <c r="G123" s="96">
        <f t="shared" si="3"/>
        <v>0</v>
      </c>
      <c r="H123" s="350">
        <f t="shared" si="4"/>
        <v>0</v>
      </c>
      <c r="I123" s="65"/>
      <c r="J123" s="65"/>
      <c r="K123" s="66"/>
    </row>
    <row r="124" spans="2:11" x14ac:dyDescent="0.2">
      <c r="B124" s="66"/>
      <c r="C124" s="66"/>
      <c r="D124" s="152"/>
      <c r="E124" s="153"/>
      <c r="F124" s="154"/>
      <c r="G124" s="96">
        <f t="shared" si="3"/>
        <v>0</v>
      </c>
      <c r="H124" s="350">
        <f t="shared" si="4"/>
        <v>0</v>
      </c>
      <c r="I124" s="65"/>
      <c r="J124" s="65"/>
      <c r="K124" s="66"/>
    </row>
    <row r="125" spans="2:11" x14ac:dyDescent="0.2">
      <c r="B125" s="66"/>
      <c r="C125" s="66"/>
      <c r="D125" s="152"/>
      <c r="E125" s="153"/>
      <c r="F125" s="154"/>
      <c r="G125" s="96">
        <f t="shared" si="3"/>
        <v>0</v>
      </c>
      <c r="H125" s="350">
        <f t="shared" si="4"/>
        <v>0</v>
      </c>
      <c r="I125" s="65"/>
      <c r="J125" s="65"/>
      <c r="K125" s="66"/>
    </row>
    <row r="126" spans="2:11" x14ac:dyDescent="0.2">
      <c r="B126" s="66"/>
      <c r="C126" s="66"/>
      <c r="D126" s="152"/>
      <c r="E126" s="153"/>
      <c r="F126" s="154"/>
      <c r="G126" s="96">
        <f t="shared" si="3"/>
        <v>0</v>
      </c>
      <c r="H126" s="350">
        <f t="shared" si="4"/>
        <v>0</v>
      </c>
      <c r="I126" s="65"/>
      <c r="J126" s="65"/>
      <c r="K126" s="66"/>
    </row>
    <row r="127" spans="2:11" x14ac:dyDescent="0.2">
      <c r="B127" s="66"/>
      <c r="C127" s="66"/>
      <c r="D127" s="152"/>
      <c r="E127" s="153"/>
      <c r="F127" s="154"/>
      <c r="G127" s="96">
        <f t="shared" si="3"/>
        <v>0</v>
      </c>
      <c r="H127" s="350">
        <f t="shared" si="4"/>
        <v>0</v>
      </c>
      <c r="I127" s="65"/>
      <c r="J127" s="65"/>
      <c r="K127" s="66"/>
    </row>
    <row r="128" spans="2:11" x14ac:dyDescent="0.2">
      <c r="B128" s="66"/>
      <c r="C128" s="66"/>
      <c r="D128" s="152"/>
      <c r="E128" s="153"/>
      <c r="F128" s="154"/>
      <c r="G128" s="96">
        <f t="shared" si="3"/>
        <v>0</v>
      </c>
      <c r="H128" s="350">
        <f t="shared" si="4"/>
        <v>0</v>
      </c>
      <c r="I128" s="65"/>
      <c r="J128" s="65"/>
      <c r="K128" s="66"/>
    </row>
    <row r="129" spans="2:11" x14ac:dyDescent="0.2">
      <c r="B129" s="66"/>
      <c r="C129" s="66"/>
      <c r="D129" s="152"/>
      <c r="E129" s="153"/>
      <c r="F129" s="154"/>
      <c r="G129" s="96">
        <f t="shared" si="3"/>
        <v>0</v>
      </c>
      <c r="H129" s="350">
        <f t="shared" si="4"/>
        <v>0</v>
      </c>
      <c r="I129" s="65"/>
      <c r="J129" s="65"/>
      <c r="K129" s="66"/>
    </row>
    <row r="130" spans="2:11" x14ac:dyDescent="0.2">
      <c r="B130" s="66"/>
      <c r="C130" s="66"/>
      <c r="D130" s="152"/>
      <c r="E130" s="153"/>
      <c r="F130" s="154"/>
      <c r="G130" s="96">
        <f t="shared" si="3"/>
        <v>0</v>
      </c>
      <c r="H130" s="350">
        <f t="shared" si="1"/>
        <v>0</v>
      </c>
      <c r="I130" s="65"/>
      <c r="J130" s="65"/>
      <c r="K130" s="66"/>
    </row>
    <row r="131" spans="2:11" x14ac:dyDescent="0.2">
      <c r="B131" s="66"/>
      <c r="C131" s="66"/>
      <c r="D131" s="152"/>
      <c r="E131" s="153"/>
      <c r="F131" s="154"/>
      <c r="G131" s="96">
        <f t="shared" si="3"/>
        <v>0</v>
      </c>
      <c r="H131" s="350">
        <f t="shared" si="1"/>
        <v>0</v>
      </c>
      <c r="I131" s="65"/>
      <c r="J131" s="65"/>
      <c r="K131" s="66"/>
    </row>
    <row r="132" spans="2:11" x14ac:dyDescent="0.2">
      <c r="B132" s="66"/>
      <c r="C132" s="66"/>
      <c r="D132" s="152"/>
      <c r="E132" s="153"/>
      <c r="F132" s="154"/>
      <c r="G132" s="96">
        <f t="shared" si="3"/>
        <v>0</v>
      </c>
      <c r="H132" s="350">
        <f t="shared" si="1"/>
        <v>0</v>
      </c>
      <c r="I132" s="65"/>
      <c r="J132" s="65"/>
      <c r="K132" s="66"/>
    </row>
    <row r="133" spans="2:11" x14ac:dyDescent="0.2">
      <c r="B133" s="66"/>
      <c r="C133" s="66"/>
      <c r="D133" s="152"/>
      <c r="E133" s="153"/>
      <c r="F133" s="154"/>
      <c r="G133" s="96">
        <f t="shared" si="3"/>
        <v>0</v>
      </c>
      <c r="H133" s="350">
        <f t="shared" si="1"/>
        <v>0</v>
      </c>
      <c r="I133" s="65"/>
      <c r="J133" s="65"/>
      <c r="K133" s="66"/>
    </row>
    <row r="134" spans="2:11" x14ac:dyDescent="0.2">
      <c r="B134" s="66"/>
      <c r="C134" s="66"/>
      <c r="D134" s="152"/>
      <c r="E134" s="153"/>
      <c r="F134" s="154"/>
      <c r="G134" s="96">
        <f t="shared" si="3"/>
        <v>0</v>
      </c>
      <c r="H134" s="350">
        <f t="shared" si="1"/>
        <v>0</v>
      </c>
      <c r="I134" s="65"/>
      <c r="J134" s="65"/>
      <c r="K134" s="66"/>
    </row>
    <row r="135" spans="2:11" x14ac:dyDescent="0.2">
      <c r="B135" s="66"/>
      <c r="C135" s="66"/>
      <c r="D135" s="152"/>
      <c r="E135" s="153"/>
      <c r="F135" s="154"/>
      <c r="G135" s="96">
        <f t="shared" si="3"/>
        <v>0</v>
      </c>
      <c r="H135" s="350">
        <f t="shared" si="1"/>
        <v>0</v>
      </c>
      <c r="I135" s="65"/>
      <c r="J135" s="65"/>
      <c r="K135" s="66"/>
    </row>
    <row r="136" spans="2:11" x14ac:dyDescent="0.2">
      <c r="B136" s="66"/>
      <c r="C136" s="66"/>
      <c r="D136" s="152"/>
      <c r="E136" s="153"/>
      <c r="F136" s="154"/>
      <c r="G136" s="96">
        <f t="shared" ref="G136:G156" si="5">E136+F136</f>
        <v>0</v>
      </c>
      <c r="H136" s="350">
        <f t="shared" si="1"/>
        <v>0</v>
      </c>
      <c r="I136" s="65"/>
      <c r="J136" s="65"/>
      <c r="K136" s="66"/>
    </row>
    <row r="137" spans="2:11" x14ac:dyDescent="0.2">
      <c r="B137" s="66"/>
      <c r="C137" s="66"/>
      <c r="D137" s="152"/>
      <c r="E137" s="153"/>
      <c r="F137" s="154"/>
      <c r="G137" s="96">
        <f t="shared" si="5"/>
        <v>0</v>
      </c>
      <c r="H137" s="350">
        <f t="shared" si="1"/>
        <v>0</v>
      </c>
      <c r="I137" s="65"/>
      <c r="J137" s="65"/>
      <c r="K137" s="66"/>
    </row>
    <row r="138" spans="2:11" x14ac:dyDescent="0.2">
      <c r="B138" s="66"/>
      <c r="C138" s="66"/>
      <c r="D138" s="152"/>
      <c r="E138" s="153"/>
      <c r="F138" s="154"/>
      <c r="G138" s="96">
        <f t="shared" si="5"/>
        <v>0</v>
      </c>
      <c r="H138" s="350">
        <f t="shared" si="1"/>
        <v>0</v>
      </c>
      <c r="I138" s="65"/>
      <c r="J138" s="65"/>
      <c r="K138" s="66"/>
    </row>
    <row r="139" spans="2:11" x14ac:dyDescent="0.2">
      <c r="B139" s="66"/>
      <c r="C139" s="66"/>
      <c r="D139" s="152"/>
      <c r="E139" s="153"/>
      <c r="F139" s="154"/>
      <c r="G139" s="96">
        <f t="shared" si="5"/>
        <v>0</v>
      </c>
      <c r="H139" s="350">
        <f t="shared" si="1"/>
        <v>0</v>
      </c>
      <c r="I139" s="65"/>
      <c r="J139" s="65"/>
      <c r="K139" s="66"/>
    </row>
    <row r="140" spans="2:11" x14ac:dyDescent="0.2">
      <c r="B140" s="66"/>
      <c r="C140" s="66"/>
      <c r="D140" s="152"/>
      <c r="E140" s="153"/>
      <c r="F140" s="154"/>
      <c r="G140" s="96">
        <f t="shared" si="5"/>
        <v>0</v>
      </c>
      <c r="H140" s="350">
        <f t="shared" si="1"/>
        <v>0</v>
      </c>
      <c r="I140" s="65"/>
      <c r="J140" s="65"/>
      <c r="K140" s="66"/>
    </row>
    <row r="141" spans="2:11" x14ac:dyDescent="0.2">
      <c r="B141" s="66"/>
      <c r="C141" s="66"/>
      <c r="D141" s="152"/>
      <c r="E141" s="153"/>
      <c r="F141" s="154"/>
      <c r="G141" s="96">
        <f t="shared" si="5"/>
        <v>0</v>
      </c>
      <c r="H141" s="350">
        <f t="shared" si="1"/>
        <v>0</v>
      </c>
      <c r="I141" s="65"/>
      <c r="J141" s="65"/>
      <c r="K141" s="66"/>
    </row>
    <row r="142" spans="2:11" x14ac:dyDescent="0.2">
      <c r="B142" s="66"/>
      <c r="C142" s="66"/>
      <c r="D142" s="152"/>
      <c r="E142" s="153"/>
      <c r="F142" s="154"/>
      <c r="G142" s="96">
        <f t="shared" si="5"/>
        <v>0</v>
      </c>
      <c r="H142" s="350">
        <f t="shared" si="1"/>
        <v>0</v>
      </c>
      <c r="I142" s="65"/>
      <c r="J142" s="65"/>
      <c r="K142" s="66"/>
    </row>
    <row r="143" spans="2:11" x14ac:dyDescent="0.2">
      <c r="B143" s="66"/>
      <c r="C143" s="66"/>
      <c r="D143" s="152"/>
      <c r="E143" s="153"/>
      <c r="F143" s="154"/>
      <c r="G143" s="96">
        <f t="shared" si="5"/>
        <v>0</v>
      </c>
      <c r="H143" s="350">
        <f t="shared" si="1"/>
        <v>0</v>
      </c>
      <c r="I143" s="65"/>
      <c r="J143" s="65"/>
      <c r="K143" s="66"/>
    </row>
    <row r="144" spans="2:11" x14ac:dyDescent="0.2">
      <c r="B144" s="66"/>
      <c r="C144" s="66"/>
      <c r="D144" s="152"/>
      <c r="E144" s="153"/>
      <c r="F144" s="154"/>
      <c r="G144" s="96">
        <f t="shared" si="5"/>
        <v>0</v>
      </c>
      <c r="H144" s="350">
        <f t="shared" si="1"/>
        <v>0</v>
      </c>
      <c r="I144" s="65"/>
      <c r="J144" s="65"/>
      <c r="K144" s="66"/>
    </row>
    <row r="145" spans="2:11" x14ac:dyDescent="0.2">
      <c r="B145" s="66"/>
      <c r="C145" s="66"/>
      <c r="D145" s="152"/>
      <c r="E145" s="153"/>
      <c r="F145" s="154"/>
      <c r="G145" s="96">
        <f t="shared" si="5"/>
        <v>0</v>
      </c>
      <c r="H145" s="350">
        <f>G145-D145</f>
        <v>0</v>
      </c>
      <c r="I145" s="65"/>
      <c r="J145" s="65"/>
      <c r="K145" s="66"/>
    </row>
    <row r="146" spans="2:11" x14ac:dyDescent="0.2">
      <c r="B146" s="66"/>
      <c r="C146" s="66"/>
      <c r="D146" s="152"/>
      <c r="E146" s="153"/>
      <c r="F146" s="154"/>
      <c r="G146" s="96">
        <f t="shared" si="5"/>
        <v>0</v>
      </c>
      <c r="H146" s="350">
        <f t="shared" si="1"/>
        <v>0</v>
      </c>
      <c r="I146" s="65"/>
      <c r="J146" s="65"/>
      <c r="K146" s="66"/>
    </row>
    <row r="147" spans="2:11" x14ac:dyDescent="0.2">
      <c r="B147" s="66"/>
      <c r="C147" s="66"/>
      <c r="D147" s="152"/>
      <c r="E147" s="153"/>
      <c r="F147" s="154"/>
      <c r="G147" s="96">
        <f t="shared" si="5"/>
        <v>0</v>
      </c>
      <c r="H147" s="350">
        <f t="shared" si="1"/>
        <v>0</v>
      </c>
      <c r="I147" s="65"/>
      <c r="J147" s="65"/>
      <c r="K147" s="66"/>
    </row>
    <row r="148" spans="2:11" x14ac:dyDescent="0.2">
      <c r="B148" s="66"/>
      <c r="C148" s="66"/>
      <c r="D148" s="152"/>
      <c r="E148" s="153"/>
      <c r="F148" s="154"/>
      <c r="G148" s="96">
        <f t="shared" si="5"/>
        <v>0</v>
      </c>
      <c r="H148" s="350">
        <f t="shared" si="1"/>
        <v>0</v>
      </c>
      <c r="I148" s="65"/>
      <c r="J148" s="65"/>
      <c r="K148" s="66"/>
    </row>
    <row r="149" spans="2:11" x14ac:dyDescent="0.2">
      <c r="B149" s="66"/>
      <c r="C149" s="66"/>
      <c r="D149" s="152"/>
      <c r="E149" s="153"/>
      <c r="F149" s="154"/>
      <c r="G149" s="96">
        <f t="shared" si="5"/>
        <v>0</v>
      </c>
      <c r="H149" s="350">
        <f t="shared" si="1"/>
        <v>0</v>
      </c>
      <c r="I149" s="65"/>
      <c r="J149" s="65"/>
      <c r="K149" s="66"/>
    </row>
    <row r="150" spans="2:11" x14ac:dyDescent="0.2">
      <c r="B150" s="66"/>
      <c r="C150" s="66"/>
      <c r="D150" s="152"/>
      <c r="E150" s="153"/>
      <c r="F150" s="154"/>
      <c r="G150" s="96">
        <f t="shared" si="5"/>
        <v>0</v>
      </c>
      <c r="H150" s="350">
        <f t="shared" si="1"/>
        <v>0</v>
      </c>
      <c r="I150" s="65"/>
      <c r="J150" s="65"/>
      <c r="K150" s="66"/>
    </row>
    <row r="151" spans="2:11" x14ac:dyDescent="0.2">
      <c r="B151" s="66"/>
      <c r="C151" s="66"/>
      <c r="D151" s="152"/>
      <c r="E151" s="153"/>
      <c r="F151" s="154"/>
      <c r="G151" s="96">
        <f t="shared" si="5"/>
        <v>0</v>
      </c>
      <c r="H151" s="350">
        <f t="shared" si="1"/>
        <v>0</v>
      </c>
      <c r="I151" s="66"/>
      <c r="J151" s="66"/>
      <c r="K151" s="66"/>
    </row>
    <row r="152" spans="2:11" x14ac:dyDescent="0.2">
      <c r="B152" s="66"/>
      <c r="C152" s="66"/>
      <c r="D152" s="152"/>
      <c r="E152" s="153"/>
      <c r="F152" s="154"/>
      <c r="G152" s="96">
        <f t="shared" si="5"/>
        <v>0</v>
      </c>
      <c r="H152" s="350">
        <f t="shared" si="1"/>
        <v>0</v>
      </c>
      <c r="I152" s="66"/>
      <c r="J152" s="66"/>
      <c r="K152" s="66"/>
    </row>
    <row r="153" spans="2:11" x14ac:dyDescent="0.2">
      <c r="B153" s="66"/>
      <c r="C153" s="66"/>
      <c r="D153" s="152"/>
      <c r="E153" s="153"/>
      <c r="F153" s="154"/>
      <c r="G153" s="96">
        <f t="shared" si="5"/>
        <v>0</v>
      </c>
      <c r="H153" s="350">
        <f t="shared" si="1"/>
        <v>0</v>
      </c>
      <c r="I153" s="66"/>
      <c r="J153" s="66"/>
      <c r="K153" s="66"/>
    </row>
    <row r="154" spans="2:11" x14ac:dyDescent="0.2">
      <c r="B154" s="66"/>
      <c r="C154" s="66"/>
      <c r="D154" s="152"/>
      <c r="E154" s="153"/>
      <c r="F154" s="154"/>
      <c r="G154" s="96">
        <f t="shared" si="5"/>
        <v>0</v>
      </c>
      <c r="H154" s="350">
        <f t="shared" si="1"/>
        <v>0</v>
      </c>
      <c r="I154" s="66"/>
      <c r="J154" s="66"/>
      <c r="K154" s="66"/>
    </row>
    <row r="155" spans="2:11" x14ac:dyDescent="0.2">
      <c r="B155" s="66"/>
      <c r="C155" s="66"/>
      <c r="D155" s="152"/>
      <c r="E155" s="153"/>
      <c r="F155" s="154"/>
      <c r="G155" s="96">
        <f t="shared" si="5"/>
        <v>0</v>
      </c>
      <c r="H155" s="350">
        <f t="shared" si="1"/>
        <v>0</v>
      </c>
      <c r="I155" s="66"/>
      <c r="J155" s="66"/>
      <c r="K155" s="66"/>
    </row>
    <row r="156" spans="2:11" x14ac:dyDescent="0.2">
      <c r="B156" s="66"/>
      <c r="C156" s="66"/>
      <c r="D156" s="152"/>
      <c r="E156" s="153"/>
      <c r="F156" s="154"/>
      <c r="G156" s="96">
        <f t="shared" si="5"/>
        <v>0</v>
      </c>
      <c r="H156" s="350">
        <f t="shared" si="1"/>
        <v>0</v>
      </c>
      <c r="I156" s="66"/>
      <c r="J156" s="66"/>
      <c r="K156" s="66"/>
    </row>
  </sheetData>
  <pageMargins left="0.7" right="0.7" top="0.78740157499999996" bottom="0.78740157499999996" header="0.3" footer="0.3"/>
  <pageSetup paperSize="9" orientation="portrait" r:id="rId1"/>
  <ignoredErrors>
    <ignoredError sqref="G12:G156 G7:G1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_2_11">
    <tabColor indexed="43"/>
  </sheetPr>
  <dimension ref="B1:K156"/>
  <sheetViews>
    <sheetView showGridLines="0" zoomScaleNormal="100" workbookViewId="0">
      <pane ySplit="6" topLeftCell="A7" activePane="bottomLeft" state="frozen"/>
      <selection pane="bottomLeft"/>
    </sheetView>
  </sheetViews>
  <sheetFormatPr baseColWidth="10" defaultRowHeight="11.25" x14ac:dyDescent="0.2"/>
  <cols>
    <col min="1" max="1" width="2.625" style="337" customWidth="1"/>
    <col min="2" max="2" width="35.625" style="337" customWidth="1"/>
    <col min="3" max="3" width="15.625" style="337" customWidth="1"/>
    <col min="4" max="4" width="15.625" style="351" customWidth="1"/>
    <col min="5" max="8" width="15.625" style="337" customWidth="1"/>
    <col min="9" max="9" width="15" style="337" customWidth="1"/>
    <col min="10" max="10" width="15.625" style="337" customWidth="1"/>
    <col min="11" max="11" width="35.625" style="337" customWidth="1"/>
    <col min="12" max="250" width="11" style="337"/>
    <col min="251" max="251" width="22.5" style="337" customWidth="1"/>
    <col min="252" max="252" width="26.875" style="337" customWidth="1"/>
    <col min="253" max="253" width="14.875" style="337" customWidth="1"/>
    <col min="254" max="257" width="13.75" style="337" customWidth="1"/>
    <col min="258" max="266" width="12.5" style="337" customWidth="1"/>
    <col min="267" max="267" width="26.875" style="337" customWidth="1"/>
    <col min="268" max="506" width="11" style="337"/>
    <col min="507" max="507" width="22.5" style="337" customWidth="1"/>
    <col min="508" max="508" width="26.875" style="337" customWidth="1"/>
    <col min="509" max="509" width="14.875" style="337" customWidth="1"/>
    <col min="510" max="513" width="13.75" style="337" customWidth="1"/>
    <col min="514" max="522" width="12.5" style="337" customWidth="1"/>
    <col min="523" max="523" width="26.875" style="337" customWidth="1"/>
    <col min="524" max="762" width="11" style="337"/>
    <col min="763" max="763" width="22.5" style="337" customWidth="1"/>
    <col min="764" max="764" width="26.875" style="337" customWidth="1"/>
    <col min="765" max="765" width="14.875" style="337" customWidth="1"/>
    <col min="766" max="769" width="13.75" style="337" customWidth="1"/>
    <col min="770" max="778" width="12.5" style="337" customWidth="1"/>
    <col min="779" max="779" width="26.875" style="337" customWidth="1"/>
    <col min="780" max="1018" width="11" style="337"/>
    <col min="1019" max="1019" width="22.5" style="337" customWidth="1"/>
    <col min="1020" max="1020" width="26.875" style="337" customWidth="1"/>
    <col min="1021" max="1021" width="14.875" style="337" customWidth="1"/>
    <col min="1022" max="1025" width="13.75" style="337" customWidth="1"/>
    <col min="1026" max="1034" width="12.5" style="337" customWidth="1"/>
    <col min="1035" max="1035" width="26.875" style="337" customWidth="1"/>
    <col min="1036" max="1274" width="11" style="337"/>
    <col min="1275" max="1275" width="22.5" style="337" customWidth="1"/>
    <col min="1276" max="1276" width="26.875" style="337" customWidth="1"/>
    <col min="1277" max="1277" width="14.875" style="337" customWidth="1"/>
    <col min="1278" max="1281" width="13.75" style="337" customWidth="1"/>
    <col min="1282" max="1290" width="12.5" style="337" customWidth="1"/>
    <col min="1291" max="1291" width="26.875" style="337" customWidth="1"/>
    <col min="1292" max="1530" width="11" style="337"/>
    <col min="1531" max="1531" width="22.5" style="337" customWidth="1"/>
    <col min="1532" max="1532" width="26.875" style="337" customWidth="1"/>
    <col min="1533" max="1533" width="14.875" style="337" customWidth="1"/>
    <col min="1534" max="1537" width="13.75" style="337" customWidth="1"/>
    <col min="1538" max="1546" width="12.5" style="337" customWidth="1"/>
    <col min="1547" max="1547" width="26.875" style="337" customWidth="1"/>
    <col min="1548" max="1786" width="11" style="337"/>
    <col min="1787" max="1787" width="22.5" style="337" customWidth="1"/>
    <col min="1788" max="1788" width="26.875" style="337" customWidth="1"/>
    <col min="1789" max="1789" width="14.875" style="337" customWidth="1"/>
    <col min="1790" max="1793" width="13.75" style="337" customWidth="1"/>
    <col min="1794" max="1802" width="12.5" style="337" customWidth="1"/>
    <col min="1803" max="1803" width="26.875" style="337" customWidth="1"/>
    <col min="1804" max="2042" width="11" style="337"/>
    <col min="2043" max="2043" width="22.5" style="337" customWidth="1"/>
    <col min="2044" max="2044" width="26.875" style="337" customWidth="1"/>
    <col min="2045" max="2045" width="14.875" style="337" customWidth="1"/>
    <col min="2046" max="2049" width="13.75" style="337" customWidth="1"/>
    <col min="2050" max="2058" width="12.5" style="337" customWidth="1"/>
    <col min="2059" max="2059" width="26.875" style="337" customWidth="1"/>
    <col min="2060" max="2298" width="11" style="337"/>
    <col min="2299" max="2299" width="22.5" style="337" customWidth="1"/>
    <col min="2300" max="2300" width="26.875" style="337" customWidth="1"/>
    <col min="2301" max="2301" width="14.875" style="337" customWidth="1"/>
    <col min="2302" max="2305" width="13.75" style="337" customWidth="1"/>
    <col min="2306" max="2314" width="12.5" style="337" customWidth="1"/>
    <col min="2315" max="2315" width="26.875" style="337" customWidth="1"/>
    <col min="2316" max="2554" width="11" style="337"/>
    <col min="2555" max="2555" width="22.5" style="337" customWidth="1"/>
    <col min="2556" max="2556" width="26.875" style="337" customWidth="1"/>
    <col min="2557" max="2557" width="14.875" style="337" customWidth="1"/>
    <col min="2558" max="2561" width="13.75" style="337" customWidth="1"/>
    <col min="2562" max="2570" width="12.5" style="337" customWidth="1"/>
    <col min="2571" max="2571" width="26.875" style="337" customWidth="1"/>
    <col min="2572" max="2810" width="11" style="337"/>
    <col min="2811" max="2811" width="22.5" style="337" customWidth="1"/>
    <col min="2812" max="2812" width="26.875" style="337" customWidth="1"/>
    <col min="2813" max="2813" width="14.875" style="337" customWidth="1"/>
    <col min="2814" max="2817" width="13.75" style="337" customWidth="1"/>
    <col min="2818" max="2826" width="12.5" style="337" customWidth="1"/>
    <col min="2827" max="2827" width="26.875" style="337" customWidth="1"/>
    <col min="2828" max="3066" width="11" style="337"/>
    <col min="3067" max="3067" width="22.5" style="337" customWidth="1"/>
    <col min="3068" max="3068" width="26.875" style="337" customWidth="1"/>
    <col min="3069" max="3069" width="14.875" style="337" customWidth="1"/>
    <col min="3070" max="3073" width="13.75" style="337" customWidth="1"/>
    <col min="3074" max="3082" width="12.5" style="337" customWidth="1"/>
    <col min="3083" max="3083" width="26.875" style="337" customWidth="1"/>
    <col min="3084" max="3322" width="11" style="337"/>
    <col min="3323" max="3323" width="22.5" style="337" customWidth="1"/>
    <col min="3324" max="3324" width="26.875" style="337" customWidth="1"/>
    <col min="3325" max="3325" width="14.875" style="337" customWidth="1"/>
    <col min="3326" max="3329" width="13.75" style="337" customWidth="1"/>
    <col min="3330" max="3338" width="12.5" style="337" customWidth="1"/>
    <col min="3339" max="3339" width="26.875" style="337" customWidth="1"/>
    <col min="3340" max="3578" width="11" style="337"/>
    <col min="3579" max="3579" width="22.5" style="337" customWidth="1"/>
    <col min="3580" max="3580" width="26.875" style="337" customWidth="1"/>
    <col min="3581" max="3581" width="14.875" style="337" customWidth="1"/>
    <col min="3582" max="3585" width="13.75" style="337" customWidth="1"/>
    <col min="3586" max="3594" width="12.5" style="337" customWidth="1"/>
    <col min="3595" max="3595" width="26.875" style="337" customWidth="1"/>
    <col min="3596" max="3834" width="11" style="337"/>
    <col min="3835" max="3835" width="22.5" style="337" customWidth="1"/>
    <col min="3836" max="3836" width="26.875" style="337" customWidth="1"/>
    <col min="3837" max="3837" width="14.875" style="337" customWidth="1"/>
    <col min="3838" max="3841" width="13.75" style="337" customWidth="1"/>
    <col min="3842" max="3850" width="12.5" style="337" customWidth="1"/>
    <col min="3851" max="3851" width="26.875" style="337" customWidth="1"/>
    <col min="3852" max="4090" width="11" style="337"/>
    <col min="4091" max="4091" width="22.5" style="337" customWidth="1"/>
    <col min="4092" max="4092" width="26.875" style="337" customWidth="1"/>
    <col min="4093" max="4093" width="14.875" style="337" customWidth="1"/>
    <col min="4094" max="4097" width="13.75" style="337" customWidth="1"/>
    <col min="4098" max="4106" width="12.5" style="337" customWidth="1"/>
    <col min="4107" max="4107" width="26.875" style="337" customWidth="1"/>
    <col min="4108" max="4346" width="11" style="337"/>
    <col min="4347" max="4347" width="22.5" style="337" customWidth="1"/>
    <col min="4348" max="4348" width="26.875" style="337" customWidth="1"/>
    <col min="4349" max="4349" width="14.875" style="337" customWidth="1"/>
    <col min="4350" max="4353" width="13.75" style="337" customWidth="1"/>
    <col min="4354" max="4362" width="12.5" style="337" customWidth="1"/>
    <col min="4363" max="4363" width="26.875" style="337" customWidth="1"/>
    <col min="4364" max="4602" width="11" style="337"/>
    <col min="4603" max="4603" width="22.5" style="337" customWidth="1"/>
    <col min="4604" max="4604" width="26.875" style="337" customWidth="1"/>
    <col min="4605" max="4605" width="14.875" style="337" customWidth="1"/>
    <col min="4606" max="4609" width="13.75" style="337" customWidth="1"/>
    <col min="4610" max="4618" width="12.5" style="337" customWidth="1"/>
    <col min="4619" max="4619" width="26.875" style="337" customWidth="1"/>
    <col min="4620" max="4858" width="11" style="337"/>
    <col min="4859" max="4859" width="22.5" style="337" customWidth="1"/>
    <col min="4860" max="4860" width="26.875" style="337" customWidth="1"/>
    <col min="4861" max="4861" width="14.875" style="337" customWidth="1"/>
    <col min="4862" max="4865" width="13.75" style="337" customWidth="1"/>
    <col min="4866" max="4874" width="12.5" style="337" customWidth="1"/>
    <col min="4875" max="4875" width="26.875" style="337" customWidth="1"/>
    <col min="4876" max="5114" width="11" style="337"/>
    <col min="5115" max="5115" width="22.5" style="337" customWidth="1"/>
    <col min="5116" max="5116" width="26.875" style="337" customWidth="1"/>
    <col min="5117" max="5117" width="14.875" style="337" customWidth="1"/>
    <col min="5118" max="5121" width="13.75" style="337" customWidth="1"/>
    <col min="5122" max="5130" width="12.5" style="337" customWidth="1"/>
    <col min="5131" max="5131" width="26.875" style="337" customWidth="1"/>
    <col min="5132" max="5370" width="11" style="337"/>
    <col min="5371" max="5371" width="22.5" style="337" customWidth="1"/>
    <col min="5372" max="5372" width="26.875" style="337" customWidth="1"/>
    <col min="5373" max="5373" width="14.875" style="337" customWidth="1"/>
    <col min="5374" max="5377" width="13.75" style="337" customWidth="1"/>
    <col min="5378" max="5386" width="12.5" style="337" customWidth="1"/>
    <col min="5387" max="5387" width="26.875" style="337" customWidth="1"/>
    <col min="5388" max="5626" width="11" style="337"/>
    <col min="5627" max="5627" width="22.5" style="337" customWidth="1"/>
    <col min="5628" max="5628" width="26.875" style="337" customWidth="1"/>
    <col min="5629" max="5629" width="14.875" style="337" customWidth="1"/>
    <col min="5630" max="5633" width="13.75" style="337" customWidth="1"/>
    <col min="5634" max="5642" width="12.5" style="337" customWidth="1"/>
    <col min="5643" max="5643" width="26.875" style="337" customWidth="1"/>
    <col min="5644" max="5882" width="11" style="337"/>
    <col min="5883" max="5883" width="22.5" style="337" customWidth="1"/>
    <col min="5884" max="5884" width="26.875" style="337" customWidth="1"/>
    <col min="5885" max="5885" width="14.875" style="337" customWidth="1"/>
    <col min="5886" max="5889" width="13.75" style="337" customWidth="1"/>
    <col min="5890" max="5898" width="12.5" style="337" customWidth="1"/>
    <col min="5899" max="5899" width="26.875" style="337" customWidth="1"/>
    <col min="5900" max="6138" width="11" style="337"/>
    <col min="6139" max="6139" width="22.5" style="337" customWidth="1"/>
    <col min="6140" max="6140" width="26.875" style="337" customWidth="1"/>
    <col min="6141" max="6141" width="14.875" style="337" customWidth="1"/>
    <col min="6142" max="6145" width="13.75" style="337" customWidth="1"/>
    <col min="6146" max="6154" width="12.5" style="337" customWidth="1"/>
    <col min="6155" max="6155" width="26.875" style="337" customWidth="1"/>
    <col min="6156" max="6394" width="11" style="337"/>
    <col min="6395" max="6395" width="22.5" style="337" customWidth="1"/>
    <col min="6396" max="6396" width="26.875" style="337" customWidth="1"/>
    <col min="6397" max="6397" width="14.875" style="337" customWidth="1"/>
    <col min="6398" max="6401" width="13.75" style="337" customWidth="1"/>
    <col min="6402" max="6410" width="12.5" style="337" customWidth="1"/>
    <col min="6411" max="6411" width="26.875" style="337" customWidth="1"/>
    <col min="6412" max="6650" width="11" style="337"/>
    <col min="6651" max="6651" width="22.5" style="337" customWidth="1"/>
    <col min="6652" max="6652" width="26.875" style="337" customWidth="1"/>
    <col min="6653" max="6653" width="14.875" style="337" customWidth="1"/>
    <col min="6654" max="6657" width="13.75" style="337" customWidth="1"/>
    <col min="6658" max="6666" width="12.5" style="337" customWidth="1"/>
    <col min="6667" max="6667" width="26.875" style="337" customWidth="1"/>
    <col min="6668" max="6906" width="11" style="337"/>
    <col min="6907" max="6907" width="22.5" style="337" customWidth="1"/>
    <col min="6908" max="6908" width="26.875" style="337" customWidth="1"/>
    <col min="6909" max="6909" width="14.875" style="337" customWidth="1"/>
    <col min="6910" max="6913" width="13.75" style="337" customWidth="1"/>
    <col min="6914" max="6922" width="12.5" style="337" customWidth="1"/>
    <col min="6923" max="6923" width="26.875" style="337" customWidth="1"/>
    <col min="6924" max="7162" width="11" style="337"/>
    <col min="7163" max="7163" width="22.5" style="337" customWidth="1"/>
    <col min="7164" max="7164" width="26.875" style="337" customWidth="1"/>
    <col min="7165" max="7165" width="14.875" style="337" customWidth="1"/>
    <col min="7166" max="7169" width="13.75" style="337" customWidth="1"/>
    <col min="7170" max="7178" width="12.5" style="337" customWidth="1"/>
    <col min="7179" max="7179" width="26.875" style="337" customWidth="1"/>
    <col min="7180" max="7418" width="11" style="337"/>
    <col min="7419" max="7419" width="22.5" style="337" customWidth="1"/>
    <col min="7420" max="7420" width="26.875" style="337" customWidth="1"/>
    <col min="7421" max="7421" width="14.875" style="337" customWidth="1"/>
    <col min="7422" max="7425" width="13.75" style="337" customWidth="1"/>
    <col min="7426" max="7434" width="12.5" style="337" customWidth="1"/>
    <col min="7435" max="7435" width="26.875" style="337" customWidth="1"/>
    <col min="7436" max="7674" width="11" style="337"/>
    <col min="7675" max="7675" width="22.5" style="337" customWidth="1"/>
    <col min="7676" max="7676" width="26.875" style="337" customWidth="1"/>
    <col min="7677" max="7677" width="14.875" style="337" customWidth="1"/>
    <col min="7678" max="7681" width="13.75" style="337" customWidth="1"/>
    <col min="7682" max="7690" width="12.5" style="337" customWidth="1"/>
    <col min="7691" max="7691" width="26.875" style="337" customWidth="1"/>
    <col min="7692" max="7930" width="11" style="337"/>
    <col min="7931" max="7931" width="22.5" style="337" customWidth="1"/>
    <col min="7932" max="7932" width="26.875" style="337" customWidth="1"/>
    <col min="7933" max="7933" width="14.875" style="337" customWidth="1"/>
    <col min="7934" max="7937" width="13.75" style="337" customWidth="1"/>
    <col min="7938" max="7946" width="12.5" style="337" customWidth="1"/>
    <col min="7947" max="7947" width="26.875" style="337" customWidth="1"/>
    <col min="7948" max="8186" width="11" style="337"/>
    <col min="8187" max="8187" width="22.5" style="337" customWidth="1"/>
    <col min="8188" max="8188" width="26.875" style="337" customWidth="1"/>
    <col min="8189" max="8189" width="14.875" style="337" customWidth="1"/>
    <col min="8190" max="8193" width="13.75" style="337" customWidth="1"/>
    <col min="8194" max="8202" width="12.5" style="337" customWidth="1"/>
    <col min="8203" max="8203" width="26.875" style="337" customWidth="1"/>
    <col min="8204" max="8442" width="11" style="337"/>
    <col min="8443" max="8443" width="22.5" style="337" customWidth="1"/>
    <col min="8444" max="8444" width="26.875" style="337" customWidth="1"/>
    <col min="8445" max="8445" width="14.875" style="337" customWidth="1"/>
    <col min="8446" max="8449" width="13.75" style="337" customWidth="1"/>
    <col min="8450" max="8458" width="12.5" style="337" customWidth="1"/>
    <col min="8459" max="8459" width="26.875" style="337" customWidth="1"/>
    <col min="8460" max="8698" width="11" style="337"/>
    <col min="8699" max="8699" width="22.5" style="337" customWidth="1"/>
    <col min="8700" max="8700" width="26.875" style="337" customWidth="1"/>
    <col min="8701" max="8701" width="14.875" style="337" customWidth="1"/>
    <col min="8702" max="8705" width="13.75" style="337" customWidth="1"/>
    <col min="8706" max="8714" width="12.5" style="337" customWidth="1"/>
    <col min="8715" max="8715" width="26.875" style="337" customWidth="1"/>
    <col min="8716" max="8954" width="11" style="337"/>
    <col min="8955" max="8955" width="22.5" style="337" customWidth="1"/>
    <col min="8956" max="8956" width="26.875" style="337" customWidth="1"/>
    <col min="8957" max="8957" width="14.875" style="337" customWidth="1"/>
    <col min="8958" max="8961" width="13.75" style="337" customWidth="1"/>
    <col min="8962" max="8970" width="12.5" style="337" customWidth="1"/>
    <col min="8971" max="8971" width="26.875" style="337" customWidth="1"/>
    <col min="8972" max="9210" width="11" style="337"/>
    <col min="9211" max="9211" width="22.5" style="337" customWidth="1"/>
    <col min="9212" max="9212" width="26.875" style="337" customWidth="1"/>
    <col min="9213" max="9213" width="14.875" style="337" customWidth="1"/>
    <col min="9214" max="9217" width="13.75" style="337" customWidth="1"/>
    <col min="9218" max="9226" width="12.5" style="337" customWidth="1"/>
    <col min="9227" max="9227" width="26.875" style="337" customWidth="1"/>
    <col min="9228" max="9466" width="11" style="337"/>
    <col min="9467" max="9467" width="22.5" style="337" customWidth="1"/>
    <col min="9468" max="9468" width="26.875" style="337" customWidth="1"/>
    <col min="9469" max="9469" width="14.875" style="337" customWidth="1"/>
    <col min="9470" max="9473" width="13.75" style="337" customWidth="1"/>
    <col min="9474" max="9482" width="12.5" style="337" customWidth="1"/>
    <col min="9483" max="9483" width="26.875" style="337" customWidth="1"/>
    <col min="9484" max="9722" width="11" style="337"/>
    <col min="9723" max="9723" width="22.5" style="337" customWidth="1"/>
    <col min="9724" max="9724" width="26.875" style="337" customWidth="1"/>
    <col min="9725" max="9725" width="14.875" style="337" customWidth="1"/>
    <col min="9726" max="9729" width="13.75" style="337" customWidth="1"/>
    <col min="9730" max="9738" width="12.5" style="337" customWidth="1"/>
    <col min="9739" max="9739" width="26.875" style="337" customWidth="1"/>
    <col min="9740" max="9978" width="11" style="337"/>
    <col min="9979" max="9979" width="22.5" style="337" customWidth="1"/>
    <col min="9980" max="9980" width="26.875" style="337" customWidth="1"/>
    <col min="9981" max="9981" width="14.875" style="337" customWidth="1"/>
    <col min="9982" max="9985" width="13.75" style="337" customWidth="1"/>
    <col min="9986" max="9994" width="12.5" style="337" customWidth="1"/>
    <col min="9995" max="9995" width="26.875" style="337" customWidth="1"/>
    <col min="9996" max="10234" width="11" style="337"/>
    <col min="10235" max="10235" width="22.5" style="337" customWidth="1"/>
    <col min="10236" max="10236" width="26.875" style="337" customWidth="1"/>
    <col min="10237" max="10237" width="14.875" style="337" customWidth="1"/>
    <col min="10238" max="10241" width="13.75" style="337" customWidth="1"/>
    <col min="10242" max="10250" width="12.5" style="337" customWidth="1"/>
    <col min="10251" max="10251" width="26.875" style="337" customWidth="1"/>
    <col min="10252" max="10490" width="11" style="337"/>
    <col min="10491" max="10491" width="22.5" style="337" customWidth="1"/>
    <col min="10492" max="10492" width="26.875" style="337" customWidth="1"/>
    <col min="10493" max="10493" width="14.875" style="337" customWidth="1"/>
    <col min="10494" max="10497" width="13.75" style="337" customWidth="1"/>
    <col min="10498" max="10506" width="12.5" style="337" customWidth="1"/>
    <col min="10507" max="10507" width="26.875" style="337" customWidth="1"/>
    <col min="10508" max="10746" width="11" style="337"/>
    <col min="10747" max="10747" width="22.5" style="337" customWidth="1"/>
    <col min="10748" max="10748" width="26.875" style="337" customWidth="1"/>
    <col min="10749" max="10749" width="14.875" style="337" customWidth="1"/>
    <col min="10750" max="10753" width="13.75" style="337" customWidth="1"/>
    <col min="10754" max="10762" width="12.5" style="337" customWidth="1"/>
    <col min="10763" max="10763" width="26.875" style="337" customWidth="1"/>
    <col min="10764" max="11002" width="11" style="337"/>
    <col min="11003" max="11003" width="22.5" style="337" customWidth="1"/>
    <col min="11004" max="11004" width="26.875" style="337" customWidth="1"/>
    <col min="11005" max="11005" width="14.875" style="337" customWidth="1"/>
    <col min="11006" max="11009" width="13.75" style="337" customWidth="1"/>
    <col min="11010" max="11018" width="12.5" style="337" customWidth="1"/>
    <col min="11019" max="11019" width="26.875" style="337" customWidth="1"/>
    <col min="11020" max="11258" width="11" style="337"/>
    <col min="11259" max="11259" width="22.5" style="337" customWidth="1"/>
    <col min="11260" max="11260" width="26.875" style="337" customWidth="1"/>
    <col min="11261" max="11261" width="14.875" style="337" customWidth="1"/>
    <col min="11262" max="11265" width="13.75" style="337" customWidth="1"/>
    <col min="11266" max="11274" width="12.5" style="337" customWidth="1"/>
    <col min="11275" max="11275" width="26.875" style="337" customWidth="1"/>
    <col min="11276" max="11514" width="11" style="337"/>
    <col min="11515" max="11515" width="22.5" style="337" customWidth="1"/>
    <col min="11516" max="11516" width="26.875" style="337" customWidth="1"/>
    <col min="11517" max="11517" width="14.875" style="337" customWidth="1"/>
    <col min="11518" max="11521" width="13.75" style="337" customWidth="1"/>
    <col min="11522" max="11530" width="12.5" style="337" customWidth="1"/>
    <col min="11531" max="11531" width="26.875" style="337" customWidth="1"/>
    <col min="11532" max="11770" width="11" style="337"/>
    <col min="11771" max="11771" width="22.5" style="337" customWidth="1"/>
    <col min="11772" max="11772" width="26.875" style="337" customWidth="1"/>
    <col min="11773" max="11773" width="14.875" style="337" customWidth="1"/>
    <col min="11774" max="11777" width="13.75" style="337" customWidth="1"/>
    <col min="11778" max="11786" width="12.5" style="337" customWidth="1"/>
    <col min="11787" max="11787" width="26.875" style="337" customWidth="1"/>
    <col min="11788" max="12026" width="11" style="337"/>
    <col min="12027" max="12027" width="22.5" style="337" customWidth="1"/>
    <col min="12028" max="12028" width="26.875" style="337" customWidth="1"/>
    <col min="12029" max="12029" width="14.875" style="337" customWidth="1"/>
    <col min="12030" max="12033" width="13.75" style="337" customWidth="1"/>
    <col min="12034" max="12042" width="12.5" style="337" customWidth="1"/>
    <col min="12043" max="12043" width="26.875" style="337" customWidth="1"/>
    <col min="12044" max="12282" width="11" style="337"/>
    <col min="12283" max="12283" width="22.5" style="337" customWidth="1"/>
    <col min="12284" max="12284" width="26.875" style="337" customWidth="1"/>
    <col min="12285" max="12285" width="14.875" style="337" customWidth="1"/>
    <col min="12286" max="12289" width="13.75" style="337" customWidth="1"/>
    <col min="12290" max="12298" width="12.5" style="337" customWidth="1"/>
    <col min="12299" max="12299" width="26.875" style="337" customWidth="1"/>
    <col min="12300" max="12538" width="11" style="337"/>
    <col min="12539" max="12539" width="22.5" style="337" customWidth="1"/>
    <col min="12540" max="12540" width="26.875" style="337" customWidth="1"/>
    <col min="12541" max="12541" width="14.875" style="337" customWidth="1"/>
    <col min="12542" max="12545" width="13.75" style="337" customWidth="1"/>
    <col min="12546" max="12554" width="12.5" style="337" customWidth="1"/>
    <col min="12555" max="12555" width="26.875" style="337" customWidth="1"/>
    <col min="12556" max="12794" width="11" style="337"/>
    <col min="12795" max="12795" width="22.5" style="337" customWidth="1"/>
    <col min="12796" max="12796" width="26.875" style="337" customWidth="1"/>
    <col min="12797" max="12797" width="14.875" style="337" customWidth="1"/>
    <col min="12798" max="12801" width="13.75" style="337" customWidth="1"/>
    <col min="12802" max="12810" width="12.5" style="337" customWidth="1"/>
    <col min="12811" max="12811" width="26.875" style="337" customWidth="1"/>
    <col min="12812" max="13050" width="11" style="337"/>
    <col min="13051" max="13051" width="22.5" style="337" customWidth="1"/>
    <col min="13052" max="13052" width="26.875" style="337" customWidth="1"/>
    <col min="13053" max="13053" width="14.875" style="337" customWidth="1"/>
    <col min="13054" max="13057" width="13.75" style="337" customWidth="1"/>
    <col min="13058" max="13066" width="12.5" style="337" customWidth="1"/>
    <col min="13067" max="13067" width="26.875" style="337" customWidth="1"/>
    <col min="13068" max="13306" width="11" style="337"/>
    <col min="13307" max="13307" width="22.5" style="337" customWidth="1"/>
    <col min="13308" max="13308" width="26.875" style="337" customWidth="1"/>
    <col min="13309" max="13309" width="14.875" style="337" customWidth="1"/>
    <col min="13310" max="13313" width="13.75" style="337" customWidth="1"/>
    <col min="13314" max="13322" width="12.5" style="337" customWidth="1"/>
    <col min="13323" max="13323" width="26.875" style="337" customWidth="1"/>
    <col min="13324" max="13562" width="11" style="337"/>
    <col min="13563" max="13563" width="22.5" style="337" customWidth="1"/>
    <col min="13564" max="13564" width="26.875" style="337" customWidth="1"/>
    <col min="13565" max="13565" width="14.875" style="337" customWidth="1"/>
    <col min="13566" max="13569" width="13.75" style="337" customWidth="1"/>
    <col min="13570" max="13578" width="12.5" style="337" customWidth="1"/>
    <col min="13579" max="13579" width="26.875" style="337" customWidth="1"/>
    <col min="13580" max="13818" width="11" style="337"/>
    <col min="13819" max="13819" width="22.5" style="337" customWidth="1"/>
    <col min="13820" max="13820" width="26.875" style="337" customWidth="1"/>
    <col min="13821" max="13821" width="14.875" style="337" customWidth="1"/>
    <col min="13822" max="13825" width="13.75" style="337" customWidth="1"/>
    <col min="13826" max="13834" width="12.5" style="337" customWidth="1"/>
    <col min="13835" max="13835" width="26.875" style="337" customWidth="1"/>
    <col min="13836" max="14074" width="11" style="337"/>
    <col min="14075" max="14075" width="22.5" style="337" customWidth="1"/>
    <col min="14076" max="14076" width="26.875" style="337" customWidth="1"/>
    <col min="14077" max="14077" width="14.875" style="337" customWidth="1"/>
    <col min="14078" max="14081" width="13.75" style="337" customWidth="1"/>
    <col min="14082" max="14090" width="12.5" style="337" customWidth="1"/>
    <col min="14091" max="14091" width="26.875" style="337" customWidth="1"/>
    <col min="14092" max="14330" width="11" style="337"/>
    <col min="14331" max="14331" width="22.5" style="337" customWidth="1"/>
    <col min="14332" max="14332" width="26.875" style="337" customWidth="1"/>
    <col min="14333" max="14333" width="14.875" style="337" customWidth="1"/>
    <col min="14334" max="14337" width="13.75" style="337" customWidth="1"/>
    <col min="14338" max="14346" width="12.5" style="337" customWidth="1"/>
    <col min="14347" max="14347" width="26.875" style="337" customWidth="1"/>
    <col min="14348" max="14586" width="11" style="337"/>
    <col min="14587" max="14587" width="22.5" style="337" customWidth="1"/>
    <col min="14588" max="14588" width="26.875" style="337" customWidth="1"/>
    <col min="14589" max="14589" width="14.875" style="337" customWidth="1"/>
    <col min="14590" max="14593" width="13.75" style="337" customWidth="1"/>
    <col min="14594" max="14602" width="12.5" style="337" customWidth="1"/>
    <col min="14603" max="14603" width="26.875" style="337" customWidth="1"/>
    <col min="14604" max="14842" width="11" style="337"/>
    <col min="14843" max="14843" width="22.5" style="337" customWidth="1"/>
    <col min="14844" max="14844" width="26.875" style="337" customWidth="1"/>
    <col min="14845" max="14845" width="14.875" style="337" customWidth="1"/>
    <col min="14846" max="14849" width="13.75" style="337" customWidth="1"/>
    <col min="14850" max="14858" width="12.5" style="337" customWidth="1"/>
    <col min="14859" max="14859" width="26.875" style="337" customWidth="1"/>
    <col min="14860" max="15098" width="11" style="337"/>
    <col min="15099" max="15099" width="22.5" style="337" customWidth="1"/>
    <col min="15100" max="15100" width="26.875" style="337" customWidth="1"/>
    <col min="15101" max="15101" width="14.875" style="337" customWidth="1"/>
    <col min="15102" max="15105" width="13.75" style="337" customWidth="1"/>
    <col min="15106" max="15114" width="12.5" style="337" customWidth="1"/>
    <col min="15115" max="15115" width="26.875" style="337" customWidth="1"/>
    <col min="15116" max="15354" width="11" style="337"/>
    <col min="15355" max="15355" width="22.5" style="337" customWidth="1"/>
    <col min="15356" max="15356" width="26.875" style="337" customWidth="1"/>
    <col min="15357" max="15357" width="14.875" style="337" customWidth="1"/>
    <col min="15358" max="15361" width="13.75" style="337" customWidth="1"/>
    <col min="15362" max="15370" width="12.5" style="337" customWidth="1"/>
    <col min="15371" max="15371" width="26.875" style="337" customWidth="1"/>
    <col min="15372" max="15610" width="11" style="337"/>
    <col min="15611" max="15611" width="22.5" style="337" customWidth="1"/>
    <col min="15612" max="15612" width="26.875" style="337" customWidth="1"/>
    <col min="15613" max="15613" width="14.875" style="337" customWidth="1"/>
    <col min="15614" max="15617" width="13.75" style="337" customWidth="1"/>
    <col min="15618" max="15626" width="12.5" style="337" customWidth="1"/>
    <col min="15627" max="15627" width="26.875" style="337" customWidth="1"/>
    <col min="15628" max="15866" width="11" style="337"/>
    <col min="15867" max="15867" width="22.5" style="337" customWidth="1"/>
    <col min="15868" max="15868" width="26.875" style="337" customWidth="1"/>
    <col min="15869" max="15869" width="14.875" style="337" customWidth="1"/>
    <col min="15870" max="15873" width="13.75" style="337" customWidth="1"/>
    <col min="15874" max="15882" width="12.5" style="337" customWidth="1"/>
    <col min="15883" max="15883" width="26.875" style="337" customWidth="1"/>
    <col min="15884" max="16122" width="11" style="337"/>
    <col min="16123" max="16123" width="22.5" style="337" customWidth="1"/>
    <col min="16124" max="16124" width="26.875" style="337" customWidth="1"/>
    <col min="16125" max="16125" width="14.875" style="337" customWidth="1"/>
    <col min="16126" max="16129" width="13.75" style="337" customWidth="1"/>
    <col min="16130" max="16138" width="12.5" style="337" customWidth="1"/>
    <col min="16139" max="16139" width="26.875" style="337" customWidth="1"/>
    <col min="16140" max="16384" width="11" style="337"/>
  </cols>
  <sheetData>
    <row r="1" spans="2:11" x14ac:dyDescent="0.2">
      <c r="B1" s="333"/>
      <c r="C1" s="334"/>
      <c r="D1" s="335"/>
      <c r="E1" s="334"/>
      <c r="F1" s="334"/>
      <c r="G1" s="334"/>
      <c r="H1" s="334"/>
      <c r="I1" s="334"/>
      <c r="J1" s="334"/>
      <c r="K1" s="336"/>
    </row>
    <row r="2" spans="2:11" ht="15.75" x14ac:dyDescent="0.25">
      <c r="B2" s="67" t="s">
        <v>175</v>
      </c>
      <c r="C2" s="334"/>
      <c r="D2" s="335"/>
      <c r="E2" s="334"/>
      <c r="F2" s="334"/>
      <c r="G2" s="334"/>
      <c r="H2" s="334"/>
      <c r="I2" s="334"/>
      <c r="J2" s="334"/>
      <c r="K2" s="336"/>
    </row>
    <row r="3" spans="2:11" ht="15" customHeight="1" x14ac:dyDescent="0.2">
      <c r="B3" s="334"/>
      <c r="C3" s="334"/>
      <c r="D3" s="335"/>
      <c r="E3" s="334"/>
      <c r="F3" s="334"/>
      <c r="G3" s="334"/>
      <c r="H3" s="334"/>
      <c r="I3" s="334"/>
      <c r="J3" s="334"/>
      <c r="K3" s="336"/>
    </row>
    <row r="4" spans="2:11" ht="15" customHeight="1" x14ac:dyDescent="0.2">
      <c r="B4" s="333"/>
      <c r="C4" s="341" t="s">
        <v>142</v>
      </c>
      <c r="D4" s="342">
        <f>SUM(D7:D1000)</f>
        <v>0</v>
      </c>
      <c r="E4" s="343">
        <f>SUM(E7:E1000)</f>
        <v>0</v>
      </c>
      <c r="F4" s="344">
        <f>SUM(F7:F1000)</f>
        <v>0</v>
      </c>
      <c r="G4" s="343">
        <f>SUM(G7:G1000)</f>
        <v>0</v>
      </c>
      <c r="H4" s="343">
        <f>SUM(H7:H1000)</f>
        <v>0</v>
      </c>
      <c r="I4" s="335"/>
      <c r="J4" s="335"/>
      <c r="K4" s="345"/>
    </row>
    <row r="5" spans="2:11" ht="15" customHeight="1" x14ac:dyDescent="0.2">
      <c r="B5" s="346"/>
      <c r="C5" s="105">
        <v>2021</v>
      </c>
      <c r="D5" s="158"/>
      <c r="E5" s="105" t="str">
        <f>'A. Allgemeine Informationen'!C14-2 &amp; " (Anpassung " &amp; 'A. Allgemeine Informationen'!C14 &amp; ")"</f>
        <v>2023 (Anpassung 2025)</v>
      </c>
      <c r="F5" s="108"/>
      <c r="G5" s="108"/>
      <c r="H5" s="109"/>
      <c r="I5" s="347"/>
      <c r="J5" s="348"/>
      <c r="K5" s="336"/>
    </row>
    <row r="6" spans="2:11" s="349" customFormat="1" ht="135" x14ac:dyDescent="0.2">
      <c r="B6" s="57" t="s">
        <v>374</v>
      </c>
      <c r="C6" s="128" t="s">
        <v>143</v>
      </c>
      <c r="D6" s="133" t="s">
        <v>148</v>
      </c>
      <c r="E6" s="129" t="s">
        <v>148</v>
      </c>
      <c r="F6" s="131" t="s">
        <v>144</v>
      </c>
      <c r="G6" s="131" t="s">
        <v>147</v>
      </c>
      <c r="H6" s="131" t="s">
        <v>145</v>
      </c>
      <c r="I6" s="132" t="s">
        <v>169</v>
      </c>
      <c r="J6" s="132" t="s">
        <v>149</v>
      </c>
      <c r="K6" s="57" t="s">
        <v>146</v>
      </c>
    </row>
    <row r="7" spans="2:11" x14ac:dyDescent="0.2">
      <c r="B7" s="66"/>
      <c r="C7" s="66"/>
      <c r="D7" s="155"/>
      <c r="E7" s="152"/>
      <c r="F7" s="154"/>
      <c r="G7" s="96">
        <f>E7+F7</f>
        <v>0</v>
      </c>
      <c r="H7" s="350">
        <f>G7-D7</f>
        <v>0</v>
      </c>
      <c r="I7" s="65"/>
      <c r="J7" s="65"/>
      <c r="K7" s="66"/>
    </row>
    <row r="8" spans="2:11" x14ac:dyDescent="0.2">
      <c r="B8" s="66"/>
      <c r="C8" s="66"/>
      <c r="D8" s="155"/>
      <c r="E8" s="152"/>
      <c r="F8" s="154"/>
      <c r="G8" s="96">
        <f t="shared" ref="G8:G71" si="0">E8+F8</f>
        <v>0</v>
      </c>
      <c r="H8" s="350">
        <f t="shared" ref="H8:H156" si="1">G8-D8</f>
        <v>0</v>
      </c>
      <c r="I8" s="65"/>
      <c r="J8" s="65"/>
      <c r="K8" s="66"/>
    </row>
    <row r="9" spans="2:11" x14ac:dyDescent="0.2">
      <c r="B9" s="66"/>
      <c r="C9" s="66"/>
      <c r="D9" s="155"/>
      <c r="E9" s="152"/>
      <c r="F9" s="154"/>
      <c r="G9" s="96">
        <f t="shared" si="0"/>
        <v>0</v>
      </c>
      <c r="H9" s="350">
        <f t="shared" si="1"/>
        <v>0</v>
      </c>
      <c r="I9" s="65"/>
      <c r="J9" s="65"/>
      <c r="K9" s="66"/>
    </row>
    <row r="10" spans="2:11" x14ac:dyDescent="0.2">
      <c r="B10" s="66"/>
      <c r="C10" s="66"/>
      <c r="D10" s="155"/>
      <c r="E10" s="152"/>
      <c r="F10" s="154"/>
      <c r="G10" s="96">
        <f t="shared" si="0"/>
        <v>0</v>
      </c>
      <c r="H10" s="350">
        <f t="shared" si="1"/>
        <v>0</v>
      </c>
      <c r="I10" s="65"/>
      <c r="J10" s="65"/>
      <c r="K10" s="66"/>
    </row>
    <row r="11" spans="2:11" x14ac:dyDescent="0.2">
      <c r="B11" s="66"/>
      <c r="C11" s="66"/>
      <c r="D11" s="155"/>
      <c r="E11" s="152"/>
      <c r="F11" s="154"/>
      <c r="G11" s="96">
        <f t="shared" si="0"/>
        <v>0</v>
      </c>
      <c r="H11" s="350">
        <f t="shared" si="1"/>
        <v>0</v>
      </c>
      <c r="I11" s="65"/>
      <c r="J11" s="65"/>
      <c r="K11" s="66"/>
    </row>
    <row r="12" spans="2:11" x14ac:dyDescent="0.2">
      <c r="B12" s="66"/>
      <c r="C12" s="66"/>
      <c r="D12" s="155"/>
      <c r="E12" s="152"/>
      <c r="F12" s="154"/>
      <c r="G12" s="96">
        <f t="shared" si="0"/>
        <v>0</v>
      </c>
      <c r="H12" s="350">
        <f t="shared" si="1"/>
        <v>0</v>
      </c>
      <c r="I12" s="65"/>
      <c r="J12" s="65"/>
      <c r="K12" s="66"/>
    </row>
    <row r="13" spans="2:11" x14ac:dyDescent="0.2">
      <c r="B13" s="66"/>
      <c r="C13" s="66"/>
      <c r="D13" s="155"/>
      <c r="E13" s="152"/>
      <c r="F13" s="154"/>
      <c r="G13" s="96">
        <f t="shared" si="0"/>
        <v>0</v>
      </c>
      <c r="H13" s="350">
        <f t="shared" ref="H13:H76" si="2">G13-D13</f>
        <v>0</v>
      </c>
      <c r="I13" s="65"/>
      <c r="J13" s="65"/>
      <c r="K13" s="66"/>
    </row>
    <row r="14" spans="2:11" x14ac:dyDescent="0.2">
      <c r="B14" s="66"/>
      <c r="C14" s="66"/>
      <c r="D14" s="155"/>
      <c r="E14" s="152"/>
      <c r="F14" s="154"/>
      <c r="G14" s="96">
        <f t="shared" si="0"/>
        <v>0</v>
      </c>
      <c r="H14" s="350">
        <f t="shared" si="2"/>
        <v>0</v>
      </c>
      <c r="I14" s="65"/>
      <c r="J14" s="65"/>
      <c r="K14" s="66"/>
    </row>
    <row r="15" spans="2:11" x14ac:dyDescent="0.2">
      <c r="B15" s="66"/>
      <c r="C15" s="66"/>
      <c r="D15" s="155"/>
      <c r="E15" s="152"/>
      <c r="F15" s="154"/>
      <c r="G15" s="96">
        <f t="shared" si="0"/>
        <v>0</v>
      </c>
      <c r="H15" s="350">
        <f t="shared" si="2"/>
        <v>0</v>
      </c>
      <c r="I15" s="65"/>
      <c r="J15" s="65"/>
      <c r="K15" s="66"/>
    </row>
    <row r="16" spans="2:11" x14ac:dyDescent="0.2">
      <c r="B16" s="66"/>
      <c r="C16" s="66"/>
      <c r="D16" s="155"/>
      <c r="E16" s="152"/>
      <c r="F16" s="154"/>
      <c r="G16" s="96">
        <f t="shared" si="0"/>
        <v>0</v>
      </c>
      <c r="H16" s="350">
        <f t="shared" si="2"/>
        <v>0</v>
      </c>
      <c r="I16" s="65"/>
      <c r="J16" s="65"/>
      <c r="K16" s="66"/>
    </row>
    <row r="17" spans="2:11" x14ac:dyDescent="0.2">
      <c r="B17" s="66"/>
      <c r="C17" s="66"/>
      <c r="D17" s="155"/>
      <c r="E17" s="152"/>
      <c r="F17" s="154"/>
      <c r="G17" s="96">
        <f t="shared" si="0"/>
        <v>0</v>
      </c>
      <c r="H17" s="350">
        <f t="shared" si="2"/>
        <v>0</v>
      </c>
      <c r="I17" s="65"/>
      <c r="J17" s="65"/>
      <c r="K17" s="66"/>
    </row>
    <row r="18" spans="2:11" x14ac:dyDescent="0.2">
      <c r="B18" s="66"/>
      <c r="C18" s="66"/>
      <c r="D18" s="155"/>
      <c r="E18" s="152"/>
      <c r="F18" s="154"/>
      <c r="G18" s="96">
        <f t="shared" si="0"/>
        <v>0</v>
      </c>
      <c r="H18" s="350">
        <f t="shared" si="2"/>
        <v>0</v>
      </c>
      <c r="I18" s="65"/>
      <c r="J18" s="65"/>
      <c r="K18" s="66"/>
    </row>
    <row r="19" spans="2:11" x14ac:dyDescent="0.2">
      <c r="B19" s="66"/>
      <c r="C19" s="66"/>
      <c r="D19" s="155"/>
      <c r="E19" s="152"/>
      <c r="F19" s="154"/>
      <c r="G19" s="96">
        <f t="shared" si="0"/>
        <v>0</v>
      </c>
      <c r="H19" s="350">
        <f t="shared" si="2"/>
        <v>0</v>
      </c>
      <c r="I19" s="65"/>
      <c r="J19" s="65"/>
      <c r="K19" s="66"/>
    </row>
    <row r="20" spans="2:11" x14ac:dyDescent="0.2">
      <c r="B20" s="66"/>
      <c r="C20" s="66"/>
      <c r="D20" s="155"/>
      <c r="E20" s="152"/>
      <c r="F20" s="154"/>
      <c r="G20" s="96">
        <f t="shared" si="0"/>
        <v>0</v>
      </c>
      <c r="H20" s="350">
        <f t="shared" si="2"/>
        <v>0</v>
      </c>
      <c r="I20" s="65"/>
      <c r="J20" s="65"/>
      <c r="K20" s="66"/>
    </row>
    <row r="21" spans="2:11" x14ac:dyDescent="0.2">
      <c r="B21" s="66"/>
      <c r="C21" s="66"/>
      <c r="D21" s="155"/>
      <c r="E21" s="152"/>
      <c r="F21" s="154"/>
      <c r="G21" s="96">
        <f t="shared" si="0"/>
        <v>0</v>
      </c>
      <c r="H21" s="350">
        <f t="shared" si="2"/>
        <v>0</v>
      </c>
      <c r="I21" s="65"/>
      <c r="J21" s="65"/>
      <c r="K21" s="66"/>
    </row>
    <row r="22" spans="2:11" x14ac:dyDescent="0.2">
      <c r="B22" s="66"/>
      <c r="C22" s="66"/>
      <c r="D22" s="155"/>
      <c r="E22" s="152"/>
      <c r="F22" s="154"/>
      <c r="G22" s="96">
        <f t="shared" si="0"/>
        <v>0</v>
      </c>
      <c r="H22" s="350">
        <f t="shared" si="2"/>
        <v>0</v>
      </c>
      <c r="I22" s="65"/>
      <c r="J22" s="65"/>
      <c r="K22" s="66"/>
    </row>
    <row r="23" spans="2:11" x14ac:dyDescent="0.2">
      <c r="B23" s="66"/>
      <c r="C23" s="66"/>
      <c r="D23" s="155"/>
      <c r="E23" s="152"/>
      <c r="F23" s="154"/>
      <c r="G23" s="96">
        <f t="shared" si="0"/>
        <v>0</v>
      </c>
      <c r="H23" s="350">
        <f t="shared" si="2"/>
        <v>0</v>
      </c>
      <c r="I23" s="65"/>
      <c r="J23" s="65"/>
      <c r="K23" s="66"/>
    </row>
    <row r="24" spans="2:11" x14ac:dyDescent="0.2">
      <c r="B24" s="66"/>
      <c r="C24" s="66"/>
      <c r="D24" s="155"/>
      <c r="E24" s="152"/>
      <c r="F24" s="154"/>
      <c r="G24" s="96">
        <f t="shared" si="0"/>
        <v>0</v>
      </c>
      <c r="H24" s="350">
        <f t="shared" si="2"/>
        <v>0</v>
      </c>
      <c r="I24" s="65"/>
      <c r="J24" s="65"/>
      <c r="K24" s="66"/>
    </row>
    <row r="25" spans="2:11" x14ac:dyDescent="0.2">
      <c r="B25" s="66"/>
      <c r="C25" s="66"/>
      <c r="D25" s="155"/>
      <c r="E25" s="152"/>
      <c r="F25" s="154"/>
      <c r="G25" s="96">
        <f t="shared" si="0"/>
        <v>0</v>
      </c>
      <c r="H25" s="350">
        <f t="shared" si="2"/>
        <v>0</v>
      </c>
      <c r="I25" s="65"/>
      <c r="J25" s="65"/>
      <c r="K25" s="66"/>
    </row>
    <row r="26" spans="2:11" x14ac:dyDescent="0.2">
      <c r="B26" s="66"/>
      <c r="C26" s="66"/>
      <c r="D26" s="155"/>
      <c r="E26" s="152"/>
      <c r="F26" s="154"/>
      <c r="G26" s="96">
        <f t="shared" si="0"/>
        <v>0</v>
      </c>
      <c r="H26" s="350">
        <f t="shared" si="2"/>
        <v>0</v>
      </c>
      <c r="I26" s="65"/>
      <c r="J26" s="65"/>
      <c r="K26" s="66"/>
    </row>
    <row r="27" spans="2:11" x14ac:dyDescent="0.2">
      <c r="B27" s="66"/>
      <c r="C27" s="66"/>
      <c r="D27" s="155"/>
      <c r="E27" s="152"/>
      <c r="F27" s="154"/>
      <c r="G27" s="96">
        <f t="shared" si="0"/>
        <v>0</v>
      </c>
      <c r="H27" s="350">
        <f t="shared" si="2"/>
        <v>0</v>
      </c>
      <c r="I27" s="65"/>
      <c r="J27" s="65"/>
      <c r="K27" s="66"/>
    </row>
    <row r="28" spans="2:11" x14ac:dyDescent="0.2">
      <c r="B28" s="66"/>
      <c r="C28" s="66"/>
      <c r="D28" s="155"/>
      <c r="E28" s="152"/>
      <c r="F28" s="154"/>
      <c r="G28" s="96">
        <f t="shared" si="0"/>
        <v>0</v>
      </c>
      <c r="H28" s="350">
        <f t="shared" si="2"/>
        <v>0</v>
      </c>
      <c r="I28" s="65"/>
      <c r="J28" s="65"/>
      <c r="K28" s="66"/>
    </row>
    <row r="29" spans="2:11" x14ac:dyDescent="0.2">
      <c r="B29" s="66"/>
      <c r="C29" s="66"/>
      <c r="D29" s="155"/>
      <c r="E29" s="152"/>
      <c r="F29" s="154"/>
      <c r="G29" s="96">
        <f t="shared" si="0"/>
        <v>0</v>
      </c>
      <c r="H29" s="350">
        <f t="shared" si="2"/>
        <v>0</v>
      </c>
      <c r="I29" s="65"/>
      <c r="J29" s="65"/>
      <c r="K29" s="66"/>
    </row>
    <row r="30" spans="2:11" x14ac:dyDescent="0.2">
      <c r="B30" s="66"/>
      <c r="C30" s="66"/>
      <c r="D30" s="155"/>
      <c r="E30" s="152"/>
      <c r="F30" s="154"/>
      <c r="G30" s="96">
        <f t="shared" si="0"/>
        <v>0</v>
      </c>
      <c r="H30" s="350">
        <f t="shared" si="2"/>
        <v>0</v>
      </c>
      <c r="I30" s="65"/>
      <c r="J30" s="65"/>
      <c r="K30" s="66"/>
    </row>
    <row r="31" spans="2:11" x14ac:dyDescent="0.2">
      <c r="B31" s="66"/>
      <c r="C31" s="66"/>
      <c r="D31" s="155"/>
      <c r="E31" s="152"/>
      <c r="F31" s="154"/>
      <c r="G31" s="96">
        <f t="shared" si="0"/>
        <v>0</v>
      </c>
      <c r="H31" s="350">
        <f t="shared" si="2"/>
        <v>0</v>
      </c>
      <c r="I31" s="65"/>
      <c r="J31" s="65"/>
      <c r="K31" s="66"/>
    </row>
    <row r="32" spans="2:11" x14ac:dyDescent="0.2">
      <c r="B32" s="66"/>
      <c r="C32" s="66"/>
      <c r="D32" s="155"/>
      <c r="E32" s="152"/>
      <c r="F32" s="154"/>
      <c r="G32" s="96">
        <f t="shared" si="0"/>
        <v>0</v>
      </c>
      <c r="H32" s="350">
        <f t="shared" si="2"/>
        <v>0</v>
      </c>
      <c r="I32" s="65"/>
      <c r="J32" s="65"/>
      <c r="K32" s="66"/>
    </row>
    <row r="33" spans="2:11" x14ac:dyDescent="0.2">
      <c r="B33" s="66"/>
      <c r="C33" s="66"/>
      <c r="D33" s="155"/>
      <c r="E33" s="152"/>
      <c r="F33" s="154"/>
      <c r="G33" s="96">
        <f t="shared" si="0"/>
        <v>0</v>
      </c>
      <c r="H33" s="350">
        <f t="shared" si="2"/>
        <v>0</v>
      </c>
      <c r="I33" s="65"/>
      <c r="J33" s="65"/>
      <c r="K33" s="66"/>
    </row>
    <row r="34" spans="2:11" x14ac:dyDescent="0.2">
      <c r="B34" s="66"/>
      <c r="C34" s="66"/>
      <c r="D34" s="155"/>
      <c r="E34" s="152"/>
      <c r="F34" s="154"/>
      <c r="G34" s="96">
        <f t="shared" si="0"/>
        <v>0</v>
      </c>
      <c r="H34" s="350">
        <f t="shared" si="2"/>
        <v>0</v>
      </c>
      <c r="I34" s="65"/>
      <c r="J34" s="65"/>
      <c r="K34" s="66"/>
    </row>
    <row r="35" spans="2:11" x14ac:dyDescent="0.2">
      <c r="B35" s="66"/>
      <c r="C35" s="66"/>
      <c r="D35" s="155"/>
      <c r="E35" s="152"/>
      <c r="F35" s="154"/>
      <c r="G35" s="96">
        <f t="shared" si="0"/>
        <v>0</v>
      </c>
      <c r="H35" s="350">
        <f t="shared" si="2"/>
        <v>0</v>
      </c>
      <c r="I35" s="65"/>
      <c r="J35" s="65"/>
      <c r="K35" s="66"/>
    </row>
    <row r="36" spans="2:11" x14ac:dyDescent="0.2">
      <c r="B36" s="66"/>
      <c r="C36" s="66"/>
      <c r="D36" s="155"/>
      <c r="E36" s="152"/>
      <c r="F36" s="154"/>
      <c r="G36" s="96">
        <f t="shared" si="0"/>
        <v>0</v>
      </c>
      <c r="H36" s="350">
        <f t="shared" si="2"/>
        <v>0</v>
      </c>
      <c r="I36" s="65"/>
      <c r="J36" s="65"/>
      <c r="K36" s="66"/>
    </row>
    <row r="37" spans="2:11" x14ac:dyDescent="0.2">
      <c r="B37" s="66"/>
      <c r="C37" s="66"/>
      <c r="D37" s="155"/>
      <c r="E37" s="152"/>
      <c r="F37" s="154"/>
      <c r="G37" s="96">
        <f t="shared" si="0"/>
        <v>0</v>
      </c>
      <c r="H37" s="350">
        <f t="shared" si="2"/>
        <v>0</v>
      </c>
      <c r="I37" s="65"/>
      <c r="J37" s="65"/>
      <c r="K37" s="66"/>
    </row>
    <row r="38" spans="2:11" x14ac:dyDescent="0.2">
      <c r="B38" s="66"/>
      <c r="C38" s="66"/>
      <c r="D38" s="155"/>
      <c r="E38" s="152"/>
      <c r="F38" s="154"/>
      <c r="G38" s="96">
        <f t="shared" si="0"/>
        <v>0</v>
      </c>
      <c r="H38" s="350">
        <f t="shared" si="2"/>
        <v>0</v>
      </c>
      <c r="I38" s="65"/>
      <c r="J38" s="65"/>
      <c r="K38" s="66"/>
    </row>
    <row r="39" spans="2:11" x14ac:dyDescent="0.2">
      <c r="B39" s="66"/>
      <c r="C39" s="66"/>
      <c r="D39" s="155"/>
      <c r="E39" s="152"/>
      <c r="F39" s="154"/>
      <c r="G39" s="96">
        <f t="shared" si="0"/>
        <v>0</v>
      </c>
      <c r="H39" s="350">
        <f t="shared" si="2"/>
        <v>0</v>
      </c>
      <c r="I39" s="65"/>
      <c r="J39" s="65"/>
      <c r="K39" s="66"/>
    </row>
    <row r="40" spans="2:11" x14ac:dyDescent="0.2">
      <c r="B40" s="66"/>
      <c r="C40" s="66"/>
      <c r="D40" s="155"/>
      <c r="E40" s="152"/>
      <c r="F40" s="154"/>
      <c r="G40" s="96">
        <f t="shared" si="0"/>
        <v>0</v>
      </c>
      <c r="H40" s="350">
        <f t="shared" si="2"/>
        <v>0</v>
      </c>
      <c r="I40" s="65"/>
      <c r="J40" s="65"/>
      <c r="K40" s="66"/>
    </row>
    <row r="41" spans="2:11" x14ac:dyDescent="0.2">
      <c r="B41" s="66"/>
      <c r="C41" s="66"/>
      <c r="D41" s="155"/>
      <c r="E41" s="152"/>
      <c r="F41" s="154"/>
      <c r="G41" s="96">
        <f t="shared" si="0"/>
        <v>0</v>
      </c>
      <c r="H41" s="350">
        <f t="shared" si="2"/>
        <v>0</v>
      </c>
      <c r="I41" s="65"/>
      <c r="J41" s="65"/>
      <c r="K41" s="66"/>
    </row>
    <row r="42" spans="2:11" x14ac:dyDescent="0.2">
      <c r="B42" s="66"/>
      <c r="C42" s="66"/>
      <c r="D42" s="155"/>
      <c r="E42" s="152"/>
      <c r="F42" s="154"/>
      <c r="G42" s="96">
        <f t="shared" si="0"/>
        <v>0</v>
      </c>
      <c r="H42" s="350">
        <f t="shared" si="2"/>
        <v>0</v>
      </c>
      <c r="I42" s="65"/>
      <c r="J42" s="65"/>
      <c r="K42" s="66"/>
    </row>
    <row r="43" spans="2:11" x14ac:dyDescent="0.2">
      <c r="B43" s="66"/>
      <c r="C43" s="66"/>
      <c r="D43" s="155"/>
      <c r="E43" s="152"/>
      <c r="F43" s="154"/>
      <c r="G43" s="96">
        <f t="shared" si="0"/>
        <v>0</v>
      </c>
      <c r="H43" s="350">
        <f t="shared" si="2"/>
        <v>0</v>
      </c>
      <c r="I43" s="65"/>
      <c r="J43" s="65"/>
      <c r="K43" s="66"/>
    </row>
    <row r="44" spans="2:11" x14ac:dyDescent="0.2">
      <c r="B44" s="66"/>
      <c r="C44" s="66"/>
      <c r="D44" s="155"/>
      <c r="E44" s="152"/>
      <c r="F44" s="154"/>
      <c r="G44" s="96">
        <f t="shared" si="0"/>
        <v>0</v>
      </c>
      <c r="H44" s="350">
        <f t="shared" si="2"/>
        <v>0</v>
      </c>
      <c r="I44" s="65"/>
      <c r="J44" s="65"/>
      <c r="K44" s="66"/>
    </row>
    <row r="45" spans="2:11" x14ac:dyDescent="0.2">
      <c r="B45" s="66"/>
      <c r="C45" s="66"/>
      <c r="D45" s="155"/>
      <c r="E45" s="152"/>
      <c r="F45" s="154"/>
      <c r="G45" s="96">
        <f t="shared" si="0"/>
        <v>0</v>
      </c>
      <c r="H45" s="350">
        <f t="shared" si="2"/>
        <v>0</v>
      </c>
      <c r="I45" s="65"/>
      <c r="J45" s="65"/>
      <c r="K45" s="66"/>
    </row>
    <row r="46" spans="2:11" x14ac:dyDescent="0.2">
      <c r="B46" s="66"/>
      <c r="C46" s="66"/>
      <c r="D46" s="155"/>
      <c r="E46" s="152"/>
      <c r="F46" s="154"/>
      <c r="G46" s="96">
        <f t="shared" si="0"/>
        <v>0</v>
      </c>
      <c r="H46" s="350">
        <f t="shared" si="2"/>
        <v>0</v>
      </c>
      <c r="I46" s="65"/>
      <c r="J46" s="65"/>
      <c r="K46" s="66"/>
    </row>
    <row r="47" spans="2:11" x14ac:dyDescent="0.2">
      <c r="B47" s="66"/>
      <c r="C47" s="66"/>
      <c r="D47" s="155"/>
      <c r="E47" s="152"/>
      <c r="F47" s="154"/>
      <c r="G47" s="96">
        <f t="shared" si="0"/>
        <v>0</v>
      </c>
      <c r="H47" s="350">
        <f t="shared" si="2"/>
        <v>0</v>
      </c>
      <c r="I47" s="65"/>
      <c r="J47" s="65"/>
      <c r="K47" s="66"/>
    </row>
    <row r="48" spans="2:11" x14ac:dyDescent="0.2">
      <c r="B48" s="66"/>
      <c r="C48" s="66"/>
      <c r="D48" s="155"/>
      <c r="E48" s="152"/>
      <c r="F48" s="154"/>
      <c r="G48" s="96">
        <f t="shared" si="0"/>
        <v>0</v>
      </c>
      <c r="H48" s="350">
        <f t="shared" si="2"/>
        <v>0</v>
      </c>
      <c r="I48" s="65"/>
      <c r="J48" s="65"/>
      <c r="K48" s="66"/>
    </row>
    <row r="49" spans="2:11" x14ac:dyDescent="0.2">
      <c r="B49" s="66"/>
      <c r="C49" s="66"/>
      <c r="D49" s="155"/>
      <c r="E49" s="152"/>
      <c r="F49" s="154"/>
      <c r="G49" s="96">
        <f t="shared" si="0"/>
        <v>0</v>
      </c>
      <c r="H49" s="350">
        <f t="shared" si="2"/>
        <v>0</v>
      </c>
      <c r="I49" s="65"/>
      <c r="J49" s="65"/>
      <c r="K49" s="66"/>
    </row>
    <row r="50" spans="2:11" x14ac:dyDescent="0.2">
      <c r="B50" s="66"/>
      <c r="C50" s="66"/>
      <c r="D50" s="155"/>
      <c r="E50" s="152"/>
      <c r="F50" s="154"/>
      <c r="G50" s="96">
        <f t="shared" si="0"/>
        <v>0</v>
      </c>
      <c r="H50" s="350">
        <f t="shared" si="2"/>
        <v>0</v>
      </c>
      <c r="I50" s="65"/>
      <c r="J50" s="65"/>
      <c r="K50" s="66"/>
    </row>
    <row r="51" spans="2:11" x14ac:dyDescent="0.2">
      <c r="B51" s="66"/>
      <c r="C51" s="66"/>
      <c r="D51" s="155"/>
      <c r="E51" s="152"/>
      <c r="F51" s="154"/>
      <c r="G51" s="96">
        <f t="shared" si="0"/>
        <v>0</v>
      </c>
      <c r="H51" s="350">
        <f t="shared" si="2"/>
        <v>0</v>
      </c>
      <c r="I51" s="65"/>
      <c r="J51" s="65"/>
      <c r="K51" s="66"/>
    </row>
    <row r="52" spans="2:11" x14ac:dyDescent="0.2">
      <c r="B52" s="66"/>
      <c r="C52" s="66"/>
      <c r="D52" s="155"/>
      <c r="E52" s="152"/>
      <c r="F52" s="154"/>
      <c r="G52" s="96">
        <f t="shared" si="0"/>
        <v>0</v>
      </c>
      <c r="H52" s="350">
        <f t="shared" si="2"/>
        <v>0</v>
      </c>
      <c r="I52" s="65"/>
      <c r="J52" s="65"/>
      <c r="K52" s="66"/>
    </row>
    <row r="53" spans="2:11" x14ac:dyDescent="0.2">
      <c r="B53" s="66"/>
      <c r="C53" s="66"/>
      <c r="D53" s="155"/>
      <c r="E53" s="152"/>
      <c r="F53" s="154"/>
      <c r="G53" s="96">
        <f t="shared" si="0"/>
        <v>0</v>
      </c>
      <c r="H53" s="350">
        <f t="shared" si="2"/>
        <v>0</v>
      </c>
      <c r="I53" s="65"/>
      <c r="J53" s="65"/>
      <c r="K53" s="66"/>
    </row>
    <row r="54" spans="2:11" x14ac:dyDescent="0.2">
      <c r="B54" s="66"/>
      <c r="C54" s="66"/>
      <c r="D54" s="155"/>
      <c r="E54" s="152"/>
      <c r="F54" s="154"/>
      <c r="G54" s="96">
        <f t="shared" si="0"/>
        <v>0</v>
      </c>
      <c r="H54" s="350">
        <f t="shared" si="2"/>
        <v>0</v>
      </c>
      <c r="I54" s="65"/>
      <c r="J54" s="65"/>
      <c r="K54" s="66"/>
    </row>
    <row r="55" spans="2:11" x14ac:dyDescent="0.2">
      <c r="B55" s="66"/>
      <c r="C55" s="66"/>
      <c r="D55" s="155"/>
      <c r="E55" s="152"/>
      <c r="F55" s="154"/>
      <c r="G55" s="96">
        <f t="shared" si="0"/>
        <v>0</v>
      </c>
      <c r="H55" s="350">
        <f t="shared" si="2"/>
        <v>0</v>
      </c>
      <c r="I55" s="65"/>
      <c r="J55" s="65"/>
      <c r="K55" s="66"/>
    </row>
    <row r="56" spans="2:11" x14ac:dyDescent="0.2">
      <c r="B56" s="66"/>
      <c r="C56" s="66"/>
      <c r="D56" s="155"/>
      <c r="E56" s="152"/>
      <c r="F56" s="154"/>
      <c r="G56" s="96">
        <f t="shared" si="0"/>
        <v>0</v>
      </c>
      <c r="H56" s="350">
        <f t="shared" si="2"/>
        <v>0</v>
      </c>
      <c r="I56" s="65"/>
      <c r="J56" s="65"/>
      <c r="K56" s="66"/>
    </row>
    <row r="57" spans="2:11" x14ac:dyDescent="0.2">
      <c r="B57" s="66"/>
      <c r="C57" s="66"/>
      <c r="D57" s="155"/>
      <c r="E57" s="152"/>
      <c r="F57" s="154"/>
      <c r="G57" s="96">
        <f t="shared" si="0"/>
        <v>0</v>
      </c>
      <c r="H57" s="350">
        <f t="shared" si="2"/>
        <v>0</v>
      </c>
      <c r="I57" s="65"/>
      <c r="J57" s="65"/>
      <c r="K57" s="66"/>
    </row>
    <row r="58" spans="2:11" x14ac:dyDescent="0.2">
      <c r="B58" s="66"/>
      <c r="C58" s="66"/>
      <c r="D58" s="155"/>
      <c r="E58" s="152"/>
      <c r="F58" s="154"/>
      <c r="G58" s="96">
        <f t="shared" si="0"/>
        <v>0</v>
      </c>
      <c r="H58" s="350">
        <f t="shared" si="2"/>
        <v>0</v>
      </c>
      <c r="I58" s="65"/>
      <c r="J58" s="65"/>
      <c r="K58" s="66"/>
    </row>
    <row r="59" spans="2:11" x14ac:dyDescent="0.2">
      <c r="B59" s="66"/>
      <c r="C59" s="66"/>
      <c r="D59" s="155"/>
      <c r="E59" s="152"/>
      <c r="F59" s="154"/>
      <c r="G59" s="96">
        <f t="shared" si="0"/>
        <v>0</v>
      </c>
      <c r="H59" s="350">
        <f t="shared" si="2"/>
        <v>0</v>
      </c>
      <c r="I59" s="65"/>
      <c r="J59" s="65"/>
      <c r="K59" s="66"/>
    </row>
    <row r="60" spans="2:11" x14ac:dyDescent="0.2">
      <c r="B60" s="66"/>
      <c r="C60" s="66"/>
      <c r="D60" s="155"/>
      <c r="E60" s="152"/>
      <c r="F60" s="154"/>
      <c r="G60" s="96">
        <f t="shared" si="0"/>
        <v>0</v>
      </c>
      <c r="H60" s="350">
        <f t="shared" si="2"/>
        <v>0</v>
      </c>
      <c r="I60" s="65"/>
      <c r="J60" s="65"/>
      <c r="K60" s="66"/>
    </row>
    <row r="61" spans="2:11" x14ac:dyDescent="0.2">
      <c r="B61" s="66"/>
      <c r="C61" s="66"/>
      <c r="D61" s="155"/>
      <c r="E61" s="152"/>
      <c r="F61" s="154"/>
      <c r="G61" s="96">
        <f t="shared" si="0"/>
        <v>0</v>
      </c>
      <c r="H61" s="350">
        <f t="shared" si="2"/>
        <v>0</v>
      </c>
      <c r="I61" s="65"/>
      <c r="J61" s="65"/>
      <c r="K61" s="66"/>
    </row>
    <row r="62" spans="2:11" x14ac:dyDescent="0.2">
      <c r="B62" s="66"/>
      <c r="C62" s="66"/>
      <c r="D62" s="155"/>
      <c r="E62" s="152"/>
      <c r="F62" s="154"/>
      <c r="G62" s="96">
        <f t="shared" si="0"/>
        <v>0</v>
      </c>
      <c r="H62" s="350">
        <f t="shared" si="2"/>
        <v>0</v>
      </c>
      <c r="I62" s="65"/>
      <c r="J62" s="65"/>
      <c r="K62" s="66"/>
    </row>
    <row r="63" spans="2:11" x14ac:dyDescent="0.2">
      <c r="B63" s="66"/>
      <c r="C63" s="66"/>
      <c r="D63" s="155"/>
      <c r="E63" s="152"/>
      <c r="F63" s="154"/>
      <c r="G63" s="96">
        <f t="shared" si="0"/>
        <v>0</v>
      </c>
      <c r="H63" s="350">
        <f t="shared" si="2"/>
        <v>0</v>
      </c>
      <c r="I63" s="65"/>
      <c r="J63" s="65"/>
      <c r="K63" s="66"/>
    </row>
    <row r="64" spans="2:11" x14ac:dyDescent="0.2">
      <c r="B64" s="66"/>
      <c r="C64" s="66"/>
      <c r="D64" s="155"/>
      <c r="E64" s="152"/>
      <c r="F64" s="154"/>
      <c r="G64" s="96">
        <f t="shared" si="0"/>
        <v>0</v>
      </c>
      <c r="H64" s="350">
        <f t="shared" si="2"/>
        <v>0</v>
      </c>
      <c r="I64" s="65"/>
      <c r="J64" s="65"/>
      <c r="K64" s="66"/>
    </row>
    <row r="65" spans="2:11" x14ac:dyDescent="0.2">
      <c r="B65" s="66"/>
      <c r="C65" s="66"/>
      <c r="D65" s="155"/>
      <c r="E65" s="152"/>
      <c r="F65" s="154"/>
      <c r="G65" s="96">
        <f t="shared" si="0"/>
        <v>0</v>
      </c>
      <c r="H65" s="350">
        <f t="shared" si="2"/>
        <v>0</v>
      </c>
      <c r="I65" s="65"/>
      <c r="J65" s="65"/>
      <c r="K65" s="66"/>
    </row>
    <row r="66" spans="2:11" x14ac:dyDescent="0.2">
      <c r="B66" s="66"/>
      <c r="C66" s="66"/>
      <c r="D66" s="155"/>
      <c r="E66" s="152"/>
      <c r="F66" s="154"/>
      <c r="G66" s="96">
        <f t="shared" si="0"/>
        <v>0</v>
      </c>
      <c r="H66" s="350">
        <f t="shared" si="2"/>
        <v>0</v>
      </c>
      <c r="I66" s="65"/>
      <c r="J66" s="65"/>
      <c r="K66" s="66"/>
    </row>
    <row r="67" spans="2:11" x14ac:dyDescent="0.2">
      <c r="B67" s="66"/>
      <c r="C67" s="66"/>
      <c r="D67" s="155"/>
      <c r="E67" s="152"/>
      <c r="F67" s="154"/>
      <c r="G67" s="96">
        <f t="shared" si="0"/>
        <v>0</v>
      </c>
      <c r="H67" s="350">
        <f t="shared" si="2"/>
        <v>0</v>
      </c>
      <c r="I67" s="65"/>
      <c r="J67" s="65"/>
      <c r="K67" s="66"/>
    </row>
    <row r="68" spans="2:11" x14ac:dyDescent="0.2">
      <c r="B68" s="66"/>
      <c r="C68" s="66"/>
      <c r="D68" s="155"/>
      <c r="E68" s="152"/>
      <c r="F68" s="154"/>
      <c r="G68" s="96">
        <f t="shared" si="0"/>
        <v>0</v>
      </c>
      <c r="H68" s="350">
        <f t="shared" si="2"/>
        <v>0</v>
      </c>
      <c r="I68" s="65"/>
      <c r="J68" s="65"/>
      <c r="K68" s="66"/>
    </row>
    <row r="69" spans="2:11" x14ac:dyDescent="0.2">
      <c r="B69" s="66"/>
      <c r="C69" s="66"/>
      <c r="D69" s="155"/>
      <c r="E69" s="152"/>
      <c r="F69" s="154"/>
      <c r="G69" s="96">
        <f t="shared" si="0"/>
        <v>0</v>
      </c>
      <c r="H69" s="350">
        <f t="shared" si="2"/>
        <v>0</v>
      </c>
      <c r="I69" s="65"/>
      <c r="J69" s="65"/>
      <c r="K69" s="66"/>
    </row>
    <row r="70" spans="2:11" x14ac:dyDescent="0.2">
      <c r="B70" s="66"/>
      <c r="C70" s="66"/>
      <c r="D70" s="155"/>
      <c r="E70" s="152"/>
      <c r="F70" s="154"/>
      <c r="G70" s="96">
        <f t="shared" si="0"/>
        <v>0</v>
      </c>
      <c r="H70" s="350">
        <f t="shared" si="2"/>
        <v>0</v>
      </c>
      <c r="I70" s="65"/>
      <c r="J70" s="65"/>
      <c r="K70" s="66"/>
    </row>
    <row r="71" spans="2:11" x14ac:dyDescent="0.2">
      <c r="B71" s="66"/>
      <c r="C71" s="66"/>
      <c r="D71" s="155"/>
      <c r="E71" s="152"/>
      <c r="F71" s="154"/>
      <c r="G71" s="96">
        <f t="shared" si="0"/>
        <v>0</v>
      </c>
      <c r="H71" s="350">
        <f t="shared" si="2"/>
        <v>0</v>
      </c>
      <c r="I71" s="65"/>
      <c r="J71" s="65"/>
      <c r="K71" s="66"/>
    </row>
    <row r="72" spans="2:11" x14ac:dyDescent="0.2">
      <c r="B72" s="66"/>
      <c r="C72" s="66"/>
      <c r="D72" s="155"/>
      <c r="E72" s="152"/>
      <c r="F72" s="154"/>
      <c r="G72" s="96">
        <f t="shared" ref="G72:G135" si="3">E72+F72</f>
        <v>0</v>
      </c>
      <c r="H72" s="350">
        <f t="shared" si="2"/>
        <v>0</v>
      </c>
      <c r="I72" s="65"/>
      <c r="J72" s="65"/>
      <c r="K72" s="66"/>
    </row>
    <row r="73" spans="2:11" x14ac:dyDescent="0.2">
      <c r="B73" s="66"/>
      <c r="C73" s="66"/>
      <c r="D73" s="155"/>
      <c r="E73" s="152"/>
      <c r="F73" s="154"/>
      <c r="G73" s="96">
        <f t="shared" si="3"/>
        <v>0</v>
      </c>
      <c r="H73" s="350">
        <f t="shared" si="2"/>
        <v>0</v>
      </c>
      <c r="I73" s="65"/>
      <c r="J73" s="65"/>
      <c r="K73" s="66"/>
    </row>
    <row r="74" spans="2:11" x14ac:dyDescent="0.2">
      <c r="B74" s="66"/>
      <c r="C74" s="66"/>
      <c r="D74" s="155"/>
      <c r="E74" s="152"/>
      <c r="F74" s="154"/>
      <c r="G74" s="96">
        <f t="shared" si="3"/>
        <v>0</v>
      </c>
      <c r="H74" s="350">
        <f t="shared" si="2"/>
        <v>0</v>
      </c>
      <c r="I74" s="65"/>
      <c r="J74" s="65"/>
      <c r="K74" s="66"/>
    </row>
    <row r="75" spans="2:11" x14ac:dyDescent="0.2">
      <c r="B75" s="66"/>
      <c r="C75" s="66"/>
      <c r="D75" s="155"/>
      <c r="E75" s="152"/>
      <c r="F75" s="154"/>
      <c r="G75" s="96">
        <f t="shared" si="3"/>
        <v>0</v>
      </c>
      <c r="H75" s="350">
        <f t="shared" si="2"/>
        <v>0</v>
      </c>
      <c r="I75" s="65"/>
      <c r="J75" s="65"/>
      <c r="K75" s="66"/>
    </row>
    <row r="76" spans="2:11" x14ac:dyDescent="0.2">
      <c r="B76" s="66"/>
      <c r="C76" s="66"/>
      <c r="D76" s="155"/>
      <c r="E76" s="152"/>
      <c r="F76" s="154"/>
      <c r="G76" s="96">
        <f t="shared" si="3"/>
        <v>0</v>
      </c>
      <c r="H76" s="350">
        <f t="shared" si="2"/>
        <v>0</v>
      </c>
      <c r="I76" s="65"/>
      <c r="J76" s="65"/>
      <c r="K76" s="66"/>
    </row>
    <row r="77" spans="2:11" x14ac:dyDescent="0.2">
      <c r="B77" s="66"/>
      <c r="C77" s="66"/>
      <c r="D77" s="155"/>
      <c r="E77" s="152"/>
      <c r="F77" s="154"/>
      <c r="G77" s="96">
        <f t="shared" si="3"/>
        <v>0</v>
      </c>
      <c r="H77" s="350">
        <f t="shared" ref="H77:H116" si="4">G77-D77</f>
        <v>0</v>
      </c>
      <c r="I77" s="65"/>
      <c r="J77" s="65"/>
      <c r="K77" s="66"/>
    </row>
    <row r="78" spans="2:11" x14ac:dyDescent="0.2">
      <c r="B78" s="66"/>
      <c r="C78" s="66"/>
      <c r="D78" s="155"/>
      <c r="E78" s="152"/>
      <c r="F78" s="154"/>
      <c r="G78" s="96">
        <f t="shared" si="3"/>
        <v>0</v>
      </c>
      <c r="H78" s="350">
        <f t="shared" si="4"/>
        <v>0</v>
      </c>
      <c r="I78" s="65"/>
      <c r="J78" s="65"/>
      <c r="K78" s="66"/>
    </row>
    <row r="79" spans="2:11" x14ac:dyDescent="0.2">
      <c r="B79" s="66"/>
      <c r="C79" s="66"/>
      <c r="D79" s="155"/>
      <c r="E79" s="152"/>
      <c r="F79" s="154"/>
      <c r="G79" s="96">
        <f t="shared" si="3"/>
        <v>0</v>
      </c>
      <c r="H79" s="350">
        <f t="shared" si="4"/>
        <v>0</v>
      </c>
      <c r="I79" s="65"/>
      <c r="J79" s="65"/>
      <c r="K79" s="66"/>
    </row>
    <row r="80" spans="2:11" x14ac:dyDescent="0.2">
      <c r="B80" s="66"/>
      <c r="C80" s="66"/>
      <c r="D80" s="155"/>
      <c r="E80" s="152"/>
      <c r="F80" s="154"/>
      <c r="G80" s="96">
        <f t="shared" si="3"/>
        <v>0</v>
      </c>
      <c r="H80" s="350">
        <f t="shared" si="4"/>
        <v>0</v>
      </c>
      <c r="I80" s="65"/>
      <c r="J80" s="65"/>
      <c r="K80" s="66"/>
    </row>
    <row r="81" spans="2:11" x14ac:dyDescent="0.2">
      <c r="B81" s="66"/>
      <c r="C81" s="66"/>
      <c r="D81" s="155"/>
      <c r="E81" s="152"/>
      <c r="F81" s="154"/>
      <c r="G81" s="96">
        <f t="shared" si="3"/>
        <v>0</v>
      </c>
      <c r="H81" s="350">
        <f t="shared" si="4"/>
        <v>0</v>
      </c>
      <c r="I81" s="65"/>
      <c r="J81" s="65"/>
      <c r="K81" s="66"/>
    </row>
    <row r="82" spans="2:11" x14ac:dyDescent="0.2">
      <c r="B82" s="66"/>
      <c r="C82" s="66"/>
      <c r="D82" s="155"/>
      <c r="E82" s="152"/>
      <c r="F82" s="154"/>
      <c r="G82" s="96">
        <f t="shared" si="3"/>
        <v>0</v>
      </c>
      <c r="H82" s="350">
        <f t="shared" si="4"/>
        <v>0</v>
      </c>
      <c r="I82" s="65"/>
      <c r="J82" s="65"/>
      <c r="K82" s="66"/>
    </row>
    <row r="83" spans="2:11" x14ac:dyDescent="0.2">
      <c r="B83" s="66"/>
      <c r="C83" s="66"/>
      <c r="D83" s="155"/>
      <c r="E83" s="152"/>
      <c r="F83" s="154"/>
      <c r="G83" s="96">
        <f t="shared" si="3"/>
        <v>0</v>
      </c>
      <c r="H83" s="350">
        <f t="shared" si="4"/>
        <v>0</v>
      </c>
      <c r="I83" s="65"/>
      <c r="J83" s="65"/>
      <c r="K83" s="66"/>
    </row>
    <row r="84" spans="2:11" x14ac:dyDescent="0.2">
      <c r="B84" s="66"/>
      <c r="C84" s="66"/>
      <c r="D84" s="155"/>
      <c r="E84" s="152"/>
      <c r="F84" s="154"/>
      <c r="G84" s="96">
        <f t="shared" si="3"/>
        <v>0</v>
      </c>
      <c r="H84" s="350">
        <f t="shared" si="4"/>
        <v>0</v>
      </c>
      <c r="I84" s="65"/>
      <c r="J84" s="65"/>
      <c r="K84" s="66"/>
    </row>
    <row r="85" spans="2:11" x14ac:dyDescent="0.2">
      <c r="B85" s="66"/>
      <c r="C85" s="66"/>
      <c r="D85" s="155"/>
      <c r="E85" s="152"/>
      <c r="F85" s="154"/>
      <c r="G85" s="96">
        <f t="shared" si="3"/>
        <v>0</v>
      </c>
      <c r="H85" s="350">
        <f t="shared" si="4"/>
        <v>0</v>
      </c>
      <c r="I85" s="65"/>
      <c r="J85" s="65"/>
      <c r="K85" s="66"/>
    </row>
    <row r="86" spans="2:11" x14ac:dyDescent="0.2">
      <c r="B86" s="66"/>
      <c r="C86" s="66"/>
      <c r="D86" s="155"/>
      <c r="E86" s="152"/>
      <c r="F86" s="154"/>
      <c r="G86" s="96">
        <f t="shared" si="3"/>
        <v>0</v>
      </c>
      <c r="H86" s="350">
        <f t="shared" si="4"/>
        <v>0</v>
      </c>
      <c r="I86" s="65"/>
      <c r="J86" s="65"/>
      <c r="K86" s="66"/>
    </row>
    <row r="87" spans="2:11" x14ac:dyDescent="0.2">
      <c r="B87" s="66"/>
      <c r="C87" s="66"/>
      <c r="D87" s="155"/>
      <c r="E87" s="152"/>
      <c r="F87" s="154"/>
      <c r="G87" s="96">
        <f t="shared" si="3"/>
        <v>0</v>
      </c>
      <c r="H87" s="350">
        <f t="shared" si="4"/>
        <v>0</v>
      </c>
      <c r="I87" s="65"/>
      <c r="J87" s="65"/>
      <c r="K87" s="66"/>
    </row>
    <row r="88" spans="2:11" x14ac:dyDescent="0.2">
      <c r="B88" s="66"/>
      <c r="C88" s="66"/>
      <c r="D88" s="155"/>
      <c r="E88" s="152"/>
      <c r="F88" s="154"/>
      <c r="G88" s="96">
        <f t="shared" si="3"/>
        <v>0</v>
      </c>
      <c r="H88" s="350">
        <f t="shared" si="4"/>
        <v>0</v>
      </c>
      <c r="I88" s="65"/>
      <c r="J88" s="65"/>
      <c r="K88" s="66"/>
    </row>
    <row r="89" spans="2:11" x14ac:dyDescent="0.2">
      <c r="B89" s="66"/>
      <c r="C89" s="66"/>
      <c r="D89" s="155"/>
      <c r="E89" s="152"/>
      <c r="F89" s="154"/>
      <c r="G89" s="96">
        <f t="shared" si="3"/>
        <v>0</v>
      </c>
      <c r="H89" s="350">
        <f t="shared" si="4"/>
        <v>0</v>
      </c>
      <c r="I89" s="65"/>
      <c r="J89" s="65"/>
      <c r="K89" s="66"/>
    </row>
    <row r="90" spans="2:11" x14ac:dyDescent="0.2">
      <c r="B90" s="66"/>
      <c r="C90" s="66"/>
      <c r="D90" s="155"/>
      <c r="E90" s="152"/>
      <c r="F90" s="154"/>
      <c r="G90" s="96">
        <f t="shared" si="3"/>
        <v>0</v>
      </c>
      <c r="H90" s="350">
        <f t="shared" si="4"/>
        <v>0</v>
      </c>
      <c r="I90" s="65"/>
      <c r="J90" s="65"/>
      <c r="K90" s="66"/>
    </row>
    <row r="91" spans="2:11" x14ac:dyDescent="0.2">
      <c r="B91" s="66"/>
      <c r="C91" s="66"/>
      <c r="D91" s="155"/>
      <c r="E91" s="152"/>
      <c r="F91" s="154"/>
      <c r="G91" s="96">
        <f t="shared" si="3"/>
        <v>0</v>
      </c>
      <c r="H91" s="350">
        <f t="shared" si="4"/>
        <v>0</v>
      </c>
      <c r="I91" s="65"/>
      <c r="J91" s="65"/>
      <c r="K91" s="66"/>
    </row>
    <row r="92" spans="2:11" x14ac:dyDescent="0.2">
      <c r="B92" s="66"/>
      <c r="C92" s="66"/>
      <c r="D92" s="155"/>
      <c r="E92" s="152"/>
      <c r="F92" s="154"/>
      <c r="G92" s="96">
        <f t="shared" si="3"/>
        <v>0</v>
      </c>
      <c r="H92" s="350">
        <f t="shared" si="4"/>
        <v>0</v>
      </c>
      <c r="I92" s="65"/>
      <c r="J92" s="65"/>
      <c r="K92" s="66"/>
    </row>
    <row r="93" spans="2:11" x14ac:dyDescent="0.2">
      <c r="B93" s="66"/>
      <c r="C93" s="66"/>
      <c r="D93" s="155"/>
      <c r="E93" s="152"/>
      <c r="F93" s="154"/>
      <c r="G93" s="96">
        <f t="shared" si="3"/>
        <v>0</v>
      </c>
      <c r="H93" s="350">
        <f t="shared" si="4"/>
        <v>0</v>
      </c>
      <c r="I93" s="65"/>
      <c r="J93" s="65"/>
      <c r="K93" s="66"/>
    </row>
    <row r="94" spans="2:11" x14ac:dyDescent="0.2">
      <c r="B94" s="66"/>
      <c r="C94" s="66"/>
      <c r="D94" s="155"/>
      <c r="E94" s="152"/>
      <c r="F94" s="154"/>
      <c r="G94" s="96">
        <f t="shared" si="3"/>
        <v>0</v>
      </c>
      <c r="H94" s="350">
        <f t="shared" si="4"/>
        <v>0</v>
      </c>
      <c r="I94" s="65"/>
      <c r="J94" s="65"/>
      <c r="K94" s="66"/>
    </row>
    <row r="95" spans="2:11" x14ac:dyDescent="0.2">
      <c r="B95" s="66"/>
      <c r="C95" s="66"/>
      <c r="D95" s="155"/>
      <c r="E95" s="152"/>
      <c r="F95" s="154"/>
      <c r="G95" s="96">
        <f t="shared" si="3"/>
        <v>0</v>
      </c>
      <c r="H95" s="350">
        <f t="shared" si="4"/>
        <v>0</v>
      </c>
      <c r="I95" s="65"/>
      <c r="J95" s="65"/>
      <c r="K95" s="66"/>
    </row>
    <row r="96" spans="2:11" x14ac:dyDescent="0.2">
      <c r="B96" s="66"/>
      <c r="C96" s="66"/>
      <c r="D96" s="155"/>
      <c r="E96" s="152"/>
      <c r="F96" s="154"/>
      <c r="G96" s="96">
        <f t="shared" si="3"/>
        <v>0</v>
      </c>
      <c r="H96" s="350">
        <f t="shared" si="4"/>
        <v>0</v>
      </c>
      <c r="I96" s="65"/>
      <c r="J96" s="65"/>
      <c r="K96" s="66"/>
    </row>
    <row r="97" spans="2:11" x14ac:dyDescent="0.2">
      <c r="B97" s="66"/>
      <c r="C97" s="66"/>
      <c r="D97" s="155"/>
      <c r="E97" s="152"/>
      <c r="F97" s="154"/>
      <c r="G97" s="96">
        <f t="shared" si="3"/>
        <v>0</v>
      </c>
      <c r="H97" s="350">
        <f t="shared" si="4"/>
        <v>0</v>
      </c>
      <c r="I97" s="65"/>
      <c r="J97" s="65"/>
      <c r="K97" s="66"/>
    </row>
    <row r="98" spans="2:11" x14ac:dyDescent="0.2">
      <c r="B98" s="66"/>
      <c r="C98" s="66"/>
      <c r="D98" s="155"/>
      <c r="E98" s="152"/>
      <c r="F98" s="154"/>
      <c r="G98" s="96">
        <f t="shared" si="3"/>
        <v>0</v>
      </c>
      <c r="H98" s="350">
        <f t="shared" si="4"/>
        <v>0</v>
      </c>
      <c r="I98" s="65"/>
      <c r="J98" s="65"/>
      <c r="K98" s="66"/>
    </row>
    <row r="99" spans="2:11" x14ac:dyDescent="0.2">
      <c r="B99" s="66"/>
      <c r="C99" s="66"/>
      <c r="D99" s="155"/>
      <c r="E99" s="152"/>
      <c r="F99" s="154"/>
      <c r="G99" s="96">
        <f t="shared" si="3"/>
        <v>0</v>
      </c>
      <c r="H99" s="350">
        <f t="shared" si="4"/>
        <v>0</v>
      </c>
      <c r="I99" s="65"/>
      <c r="J99" s="65"/>
      <c r="K99" s="66"/>
    </row>
    <row r="100" spans="2:11" x14ac:dyDescent="0.2">
      <c r="B100" s="66"/>
      <c r="C100" s="66"/>
      <c r="D100" s="155"/>
      <c r="E100" s="152"/>
      <c r="F100" s="154"/>
      <c r="G100" s="96">
        <f t="shared" si="3"/>
        <v>0</v>
      </c>
      <c r="H100" s="350">
        <f t="shared" si="4"/>
        <v>0</v>
      </c>
      <c r="I100" s="65"/>
      <c r="J100" s="65"/>
      <c r="K100" s="66"/>
    </row>
    <row r="101" spans="2:11" x14ac:dyDescent="0.2">
      <c r="B101" s="66"/>
      <c r="C101" s="66"/>
      <c r="D101" s="155"/>
      <c r="E101" s="152"/>
      <c r="F101" s="154"/>
      <c r="G101" s="96">
        <f t="shared" si="3"/>
        <v>0</v>
      </c>
      <c r="H101" s="350">
        <f t="shared" si="4"/>
        <v>0</v>
      </c>
      <c r="I101" s="65"/>
      <c r="J101" s="65"/>
      <c r="K101" s="66"/>
    </row>
    <row r="102" spans="2:11" x14ac:dyDescent="0.2">
      <c r="B102" s="66"/>
      <c r="C102" s="66"/>
      <c r="D102" s="155"/>
      <c r="E102" s="152"/>
      <c r="F102" s="154"/>
      <c r="G102" s="96">
        <f t="shared" si="3"/>
        <v>0</v>
      </c>
      <c r="H102" s="350">
        <f t="shared" si="4"/>
        <v>0</v>
      </c>
      <c r="I102" s="65"/>
      <c r="J102" s="65"/>
      <c r="K102" s="66"/>
    </row>
    <row r="103" spans="2:11" x14ac:dyDescent="0.2">
      <c r="B103" s="66"/>
      <c r="C103" s="66"/>
      <c r="D103" s="155"/>
      <c r="E103" s="152"/>
      <c r="F103" s="154"/>
      <c r="G103" s="96">
        <f t="shared" si="3"/>
        <v>0</v>
      </c>
      <c r="H103" s="350">
        <f t="shared" si="4"/>
        <v>0</v>
      </c>
      <c r="I103" s="65"/>
      <c r="J103" s="65"/>
      <c r="K103" s="66"/>
    </row>
    <row r="104" spans="2:11" x14ac:dyDescent="0.2">
      <c r="B104" s="66"/>
      <c r="C104" s="66"/>
      <c r="D104" s="155"/>
      <c r="E104" s="152"/>
      <c r="F104" s="154"/>
      <c r="G104" s="96">
        <f t="shared" si="3"/>
        <v>0</v>
      </c>
      <c r="H104" s="350">
        <f t="shared" si="4"/>
        <v>0</v>
      </c>
      <c r="I104" s="65"/>
      <c r="J104" s="65"/>
      <c r="K104" s="66"/>
    </row>
    <row r="105" spans="2:11" x14ac:dyDescent="0.2">
      <c r="B105" s="66"/>
      <c r="C105" s="66"/>
      <c r="D105" s="155"/>
      <c r="E105" s="152"/>
      <c r="F105" s="154"/>
      <c r="G105" s="96">
        <f t="shared" si="3"/>
        <v>0</v>
      </c>
      <c r="H105" s="350">
        <f t="shared" si="4"/>
        <v>0</v>
      </c>
      <c r="I105" s="65"/>
      <c r="J105" s="65"/>
      <c r="K105" s="66"/>
    </row>
    <row r="106" spans="2:11" x14ac:dyDescent="0.2">
      <c r="B106" s="66"/>
      <c r="C106" s="66"/>
      <c r="D106" s="155"/>
      <c r="E106" s="152"/>
      <c r="F106" s="154"/>
      <c r="G106" s="96">
        <f t="shared" si="3"/>
        <v>0</v>
      </c>
      <c r="H106" s="350">
        <f t="shared" si="4"/>
        <v>0</v>
      </c>
      <c r="I106" s="65"/>
      <c r="J106" s="65"/>
      <c r="K106" s="66"/>
    </row>
    <row r="107" spans="2:11" x14ac:dyDescent="0.2">
      <c r="B107" s="66"/>
      <c r="C107" s="66"/>
      <c r="D107" s="155"/>
      <c r="E107" s="152"/>
      <c r="F107" s="154"/>
      <c r="G107" s="96">
        <f t="shared" si="3"/>
        <v>0</v>
      </c>
      <c r="H107" s="350">
        <f t="shared" si="4"/>
        <v>0</v>
      </c>
      <c r="I107" s="65"/>
      <c r="J107" s="65"/>
      <c r="K107" s="66"/>
    </row>
    <row r="108" spans="2:11" x14ac:dyDescent="0.2">
      <c r="B108" s="66"/>
      <c r="C108" s="66"/>
      <c r="D108" s="155"/>
      <c r="E108" s="152"/>
      <c r="F108" s="154"/>
      <c r="G108" s="96">
        <f t="shared" si="3"/>
        <v>0</v>
      </c>
      <c r="H108" s="350">
        <f t="shared" si="4"/>
        <v>0</v>
      </c>
      <c r="I108" s="65"/>
      <c r="J108" s="65"/>
      <c r="K108" s="66"/>
    </row>
    <row r="109" spans="2:11" x14ac:dyDescent="0.2">
      <c r="B109" s="66"/>
      <c r="C109" s="66"/>
      <c r="D109" s="155"/>
      <c r="E109" s="152"/>
      <c r="F109" s="154"/>
      <c r="G109" s="96">
        <f t="shared" si="3"/>
        <v>0</v>
      </c>
      <c r="H109" s="350">
        <f t="shared" si="4"/>
        <v>0</v>
      </c>
      <c r="I109" s="65"/>
      <c r="J109" s="65"/>
      <c r="K109" s="66"/>
    </row>
    <row r="110" spans="2:11" x14ac:dyDescent="0.2">
      <c r="B110" s="66"/>
      <c r="C110" s="66"/>
      <c r="D110" s="155"/>
      <c r="E110" s="152"/>
      <c r="F110" s="154"/>
      <c r="G110" s="96">
        <f t="shared" si="3"/>
        <v>0</v>
      </c>
      <c r="H110" s="350">
        <f t="shared" si="4"/>
        <v>0</v>
      </c>
      <c r="I110" s="65"/>
      <c r="J110" s="65"/>
      <c r="K110" s="66"/>
    </row>
    <row r="111" spans="2:11" x14ac:dyDescent="0.2">
      <c r="B111" s="66"/>
      <c r="C111" s="66"/>
      <c r="D111" s="155"/>
      <c r="E111" s="152"/>
      <c r="F111" s="154"/>
      <c r="G111" s="96">
        <f t="shared" si="3"/>
        <v>0</v>
      </c>
      <c r="H111" s="350">
        <f t="shared" si="4"/>
        <v>0</v>
      </c>
      <c r="I111" s="65"/>
      <c r="J111" s="65"/>
      <c r="K111" s="66"/>
    </row>
    <row r="112" spans="2:11" x14ac:dyDescent="0.2">
      <c r="B112" s="66"/>
      <c r="C112" s="66"/>
      <c r="D112" s="155"/>
      <c r="E112" s="152"/>
      <c r="F112" s="154"/>
      <c r="G112" s="96">
        <f t="shared" si="3"/>
        <v>0</v>
      </c>
      <c r="H112" s="350">
        <f t="shared" si="4"/>
        <v>0</v>
      </c>
      <c r="I112" s="65"/>
      <c r="J112" s="65"/>
      <c r="K112" s="66"/>
    </row>
    <row r="113" spans="2:11" x14ac:dyDescent="0.2">
      <c r="B113" s="66"/>
      <c r="C113" s="66"/>
      <c r="D113" s="155"/>
      <c r="E113" s="152"/>
      <c r="F113" s="154"/>
      <c r="G113" s="96">
        <f t="shared" si="3"/>
        <v>0</v>
      </c>
      <c r="H113" s="350">
        <f t="shared" si="4"/>
        <v>0</v>
      </c>
      <c r="I113" s="65"/>
      <c r="J113" s="65"/>
      <c r="K113" s="66"/>
    </row>
    <row r="114" spans="2:11" x14ac:dyDescent="0.2">
      <c r="B114" s="66"/>
      <c r="C114" s="66"/>
      <c r="D114" s="155"/>
      <c r="E114" s="152"/>
      <c r="F114" s="154"/>
      <c r="G114" s="96">
        <f t="shared" si="3"/>
        <v>0</v>
      </c>
      <c r="H114" s="350">
        <f t="shared" si="4"/>
        <v>0</v>
      </c>
      <c r="I114" s="65"/>
      <c r="J114" s="65"/>
      <c r="K114" s="66"/>
    </row>
    <row r="115" spans="2:11" x14ac:dyDescent="0.2">
      <c r="B115" s="66"/>
      <c r="C115" s="66"/>
      <c r="D115" s="155"/>
      <c r="E115" s="152"/>
      <c r="F115" s="154"/>
      <c r="G115" s="96">
        <f t="shared" si="3"/>
        <v>0</v>
      </c>
      <c r="H115" s="350">
        <f t="shared" si="4"/>
        <v>0</v>
      </c>
      <c r="I115" s="65"/>
      <c r="J115" s="65"/>
      <c r="K115" s="66"/>
    </row>
    <row r="116" spans="2:11" x14ac:dyDescent="0.2">
      <c r="B116" s="66"/>
      <c r="C116" s="66"/>
      <c r="D116" s="155"/>
      <c r="E116" s="152"/>
      <c r="F116" s="154"/>
      <c r="G116" s="96">
        <f t="shared" si="3"/>
        <v>0</v>
      </c>
      <c r="H116" s="350">
        <f t="shared" si="4"/>
        <v>0</v>
      </c>
      <c r="I116" s="65"/>
      <c r="J116" s="65"/>
      <c r="K116" s="66"/>
    </row>
    <row r="117" spans="2:11" x14ac:dyDescent="0.2">
      <c r="B117" s="66"/>
      <c r="C117" s="66"/>
      <c r="D117" s="155"/>
      <c r="E117" s="152"/>
      <c r="F117" s="154"/>
      <c r="G117" s="96">
        <f t="shared" si="3"/>
        <v>0</v>
      </c>
      <c r="H117" s="350">
        <f t="shared" si="1"/>
        <v>0</v>
      </c>
      <c r="I117" s="65"/>
      <c r="J117" s="65"/>
      <c r="K117" s="66"/>
    </row>
    <row r="118" spans="2:11" x14ac:dyDescent="0.2">
      <c r="B118" s="66"/>
      <c r="C118" s="66"/>
      <c r="D118" s="155"/>
      <c r="E118" s="152"/>
      <c r="F118" s="154"/>
      <c r="G118" s="96">
        <f t="shared" si="3"/>
        <v>0</v>
      </c>
      <c r="H118" s="350">
        <f t="shared" si="1"/>
        <v>0</v>
      </c>
      <c r="I118" s="65"/>
      <c r="J118" s="65"/>
      <c r="K118" s="66"/>
    </row>
    <row r="119" spans="2:11" x14ac:dyDescent="0.2">
      <c r="B119" s="66"/>
      <c r="C119" s="66"/>
      <c r="D119" s="155"/>
      <c r="E119" s="152"/>
      <c r="F119" s="154"/>
      <c r="G119" s="96">
        <f t="shared" si="3"/>
        <v>0</v>
      </c>
      <c r="H119" s="350">
        <f t="shared" si="1"/>
        <v>0</v>
      </c>
      <c r="I119" s="65"/>
      <c r="J119" s="65"/>
      <c r="K119" s="66"/>
    </row>
    <row r="120" spans="2:11" x14ac:dyDescent="0.2">
      <c r="B120" s="66"/>
      <c r="C120" s="66"/>
      <c r="D120" s="155"/>
      <c r="E120" s="152"/>
      <c r="F120" s="154"/>
      <c r="G120" s="96">
        <f t="shared" si="3"/>
        <v>0</v>
      </c>
      <c r="H120" s="350">
        <f t="shared" si="1"/>
        <v>0</v>
      </c>
      <c r="I120" s="65"/>
      <c r="J120" s="65"/>
      <c r="K120" s="66"/>
    </row>
    <row r="121" spans="2:11" x14ac:dyDescent="0.2">
      <c r="B121" s="66"/>
      <c r="C121" s="66"/>
      <c r="D121" s="155"/>
      <c r="E121" s="152"/>
      <c r="F121" s="154"/>
      <c r="G121" s="96">
        <f t="shared" si="3"/>
        <v>0</v>
      </c>
      <c r="H121" s="350">
        <f t="shared" si="1"/>
        <v>0</v>
      </c>
      <c r="I121" s="65"/>
      <c r="J121" s="65"/>
      <c r="K121" s="66"/>
    </row>
    <row r="122" spans="2:11" x14ac:dyDescent="0.2">
      <c r="B122" s="66"/>
      <c r="C122" s="66"/>
      <c r="D122" s="155"/>
      <c r="E122" s="152"/>
      <c r="F122" s="154"/>
      <c r="G122" s="96">
        <f t="shared" si="3"/>
        <v>0</v>
      </c>
      <c r="H122" s="350">
        <f t="shared" si="1"/>
        <v>0</v>
      </c>
      <c r="I122" s="65"/>
      <c r="J122" s="65"/>
      <c r="K122" s="66"/>
    </row>
    <row r="123" spans="2:11" x14ac:dyDescent="0.2">
      <c r="B123" s="66"/>
      <c r="C123" s="66"/>
      <c r="D123" s="155"/>
      <c r="E123" s="152"/>
      <c r="F123" s="154"/>
      <c r="G123" s="96">
        <f t="shared" si="3"/>
        <v>0</v>
      </c>
      <c r="H123" s="350">
        <f t="shared" si="1"/>
        <v>0</v>
      </c>
      <c r="I123" s="65"/>
      <c r="J123" s="65"/>
      <c r="K123" s="66"/>
    </row>
    <row r="124" spans="2:11" x14ac:dyDescent="0.2">
      <c r="B124" s="66"/>
      <c r="C124" s="66"/>
      <c r="D124" s="155"/>
      <c r="E124" s="152"/>
      <c r="F124" s="154"/>
      <c r="G124" s="96">
        <f t="shared" si="3"/>
        <v>0</v>
      </c>
      <c r="H124" s="350">
        <f t="shared" si="1"/>
        <v>0</v>
      </c>
      <c r="I124" s="65"/>
      <c r="J124" s="65"/>
      <c r="K124" s="66"/>
    </row>
    <row r="125" spans="2:11" x14ac:dyDescent="0.2">
      <c r="B125" s="66"/>
      <c r="C125" s="66"/>
      <c r="D125" s="155"/>
      <c r="E125" s="152"/>
      <c r="F125" s="154"/>
      <c r="G125" s="96">
        <f t="shared" si="3"/>
        <v>0</v>
      </c>
      <c r="H125" s="350">
        <f t="shared" si="1"/>
        <v>0</v>
      </c>
      <c r="I125" s="65"/>
      <c r="J125" s="65"/>
      <c r="K125" s="66"/>
    </row>
    <row r="126" spans="2:11" x14ac:dyDescent="0.2">
      <c r="B126" s="66"/>
      <c r="C126" s="66"/>
      <c r="D126" s="155"/>
      <c r="E126" s="152"/>
      <c r="F126" s="154"/>
      <c r="G126" s="96">
        <f t="shared" si="3"/>
        <v>0</v>
      </c>
      <c r="H126" s="350">
        <f t="shared" si="1"/>
        <v>0</v>
      </c>
      <c r="I126" s="65"/>
      <c r="J126" s="65"/>
      <c r="K126" s="66"/>
    </row>
    <row r="127" spans="2:11" x14ac:dyDescent="0.2">
      <c r="B127" s="66"/>
      <c r="C127" s="66"/>
      <c r="D127" s="155"/>
      <c r="E127" s="152"/>
      <c r="F127" s="154"/>
      <c r="G127" s="96">
        <f t="shared" si="3"/>
        <v>0</v>
      </c>
      <c r="H127" s="350">
        <f t="shared" si="1"/>
        <v>0</v>
      </c>
      <c r="I127" s="65"/>
      <c r="J127" s="65"/>
      <c r="K127" s="66"/>
    </row>
    <row r="128" spans="2:11" x14ac:dyDescent="0.2">
      <c r="B128" s="66"/>
      <c r="C128" s="66"/>
      <c r="D128" s="155"/>
      <c r="E128" s="152"/>
      <c r="F128" s="154"/>
      <c r="G128" s="96">
        <f t="shared" si="3"/>
        <v>0</v>
      </c>
      <c r="H128" s="350">
        <f t="shared" si="1"/>
        <v>0</v>
      </c>
      <c r="I128" s="65"/>
      <c r="J128" s="65"/>
      <c r="K128" s="66"/>
    </row>
    <row r="129" spans="2:11" x14ac:dyDescent="0.2">
      <c r="B129" s="66"/>
      <c r="C129" s="66"/>
      <c r="D129" s="155"/>
      <c r="E129" s="152"/>
      <c r="F129" s="154"/>
      <c r="G129" s="96">
        <f t="shared" si="3"/>
        <v>0</v>
      </c>
      <c r="H129" s="350">
        <f t="shared" si="1"/>
        <v>0</v>
      </c>
      <c r="I129" s="65"/>
      <c r="J129" s="65"/>
      <c r="K129" s="66"/>
    </row>
    <row r="130" spans="2:11" x14ac:dyDescent="0.2">
      <c r="B130" s="66"/>
      <c r="C130" s="66"/>
      <c r="D130" s="155"/>
      <c r="E130" s="152"/>
      <c r="F130" s="154"/>
      <c r="G130" s="96">
        <f t="shared" si="3"/>
        <v>0</v>
      </c>
      <c r="H130" s="350">
        <f t="shared" si="1"/>
        <v>0</v>
      </c>
      <c r="I130" s="65"/>
      <c r="J130" s="65"/>
      <c r="K130" s="66"/>
    </row>
    <row r="131" spans="2:11" x14ac:dyDescent="0.2">
      <c r="B131" s="66"/>
      <c r="C131" s="66"/>
      <c r="D131" s="155"/>
      <c r="E131" s="152"/>
      <c r="F131" s="154"/>
      <c r="G131" s="96">
        <f t="shared" si="3"/>
        <v>0</v>
      </c>
      <c r="H131" s="350">
        <f t="shared" si="1"/>
        <v>0</v>
      </c>
      <c r="I131" s="65"/>
      <c r="J131" s="65"/>
      <c r="K131" s="66"/>
    </row>
    <row r="132" spans="2:11" x14ac:dyDescent="0.2">
      <c r="B132" s="66"/>
      <c r="C132" s="66"/>
      <c r="D132" s="155"/>
      <c r="E132" s="152"/>
      <c r="F132" s="154"/>
      <c r="G132" s="96">
        <f t="shared" si="3"/>
        <v>0</v>
      </c>
      <c r="H132" s="350">
        <f t="shared" si="1"/>
        <v>0</v>
      </c>
      <c r="I132" s="65"/>
      <c r="J132" s="65"/>
      <c r="K132" s="66"/>
    </row>
    <row r="133" spans="2:11" x14ac:dyDescent="0.2">
      <c r="B133" s="66"/>
      <c r="C133" s="66"/>
      <c r="D133" s="155"/>
      <c r="E133" s="152"/>
      <c r="F133" s="154"/>
      <c r="G133" s="96">
        <f t="shared" si="3"/>
        <v>0</v>
      </c>
      <c r="H133" s="350">
        <f t="shared" si="1"/>
        <v>0</v>
      </c>
      <c r="I133" s="65"/>
      <c r="J133" s="65"/>
      <c r="K133" s="66"/>
    </row>
    <row r="134" spans="2:11" x14ac:dyDescent="0.2">
      <c r="B134" s="66"/>
      <c r="C134" s="66"/>
      <c r="D134" s="155"/>
      <c r="E134" s="152"/>
      <c r="F134" s="154"/>
      <c r="G134" s="96">
        <f t="shared" si="3"/>
        <v>0</v>
      </c>
      <c r="H134" s="350">
        <f t="shared" si="1"/>
        <v>0</v>
      </c>
      <c r="I134" s="65"/>
      <c r="J134" s="65"/>
      <c r="K134" s="66"/>
    </row>
    <row r="135" spans="2:11" x14ac:dyDescent="0.2">
      <c r="B135" s="66"/>
      <c r="C135" s="66"/>
      <c r="D135" s="155"/>
      <c r="E135" s="152"/>
      <c r="F135" s="154"/>
      <c r="G135" s="96">
        <f t="shared" si="3"/>
        <v>0</v>
      </c>
      <c r="H135" s="350">
        <f t="shared" si="1"/>
        <v>0</v>
      </c>
      <c r="I135" s="65"/>
      <c r="J135" s="65"/>
      <c r="K135" s="66"/>
    </row>
    <row r="136" spans="2:11" x14ac:dyDescent="0.2">
      <c r="B136" s="66"/>
      <c r="C136" s="66"/>
      <c r="D136" s="155"/>
      <c r="E136" s="152"/>
      <c r="F136" s="154"/>
      <c r="G136" s="96">
        <f t="shared" ref="G136:G156" si="5">E136+F136</f>
        <v>0</v>
      </c>
      <c r="H136" s="350">
        <f t="shared" si="1"/>
        <v>0</v>
      </c>
      <c r="I136" s="65"/>
      <c r="J136" s="65"/>
      <c r="K136" s="66"/>
    </row>
    <row r="137" spans="2:11" x14ac:dyDescent="0.2">
      <c r="B137" s="66"/>
      <c r="C137" s="66"/>
      <c r="D137" s="155"/>
      <c r="E137" s="152"/>
      <c r="F137" s="154"/>
      <c r="G137" s="96">
        <f t="shared" si="5"/>
        <v>0</v>
      </c>
      <c r="H137" s="350">
        <f t="shared" si="1"/>
        <v>0</v>
      </c>
      <c r="I137" s="65"/>
      <c r="J137" s="65"/>
      <c r="K137" s="66"/>
    </row>
    <row r="138" spans="2:11" x14ac:dyDescent="0.2">
      <c r="B138" s="66"/>
      <c r="C138" s="66"/>
      <c r="D138" s="155"/>
      <c r="E138" s="152"/>
      <c r="F138" s="154"/>
      <c r="G138" s="96">
        <f t="shared" si="5"/>
        <v>0</v>
      </c>
      <c r="H138" s="350">
        <f t="shared" si="1"/>
        <v>0</v>
      </c>
      <c r="I138" s="65"/>
      <c r="J138" s="65"/>
      <c r="K138" s="66"/>
    </row>
    <row r="139" spans="2:11" x14ac:dyDescent="0.2">
      <c r="B139" s="66"/>
      <c r="C139" s="66"/>
      <c r="D139" s="155"/>
      <c r="E139" s="152"/>
      <c r="F139" s="154"/>
      <c r="G139" s="96">
        <f t="shared" si="5"/>
        <v>0</v>
      </c>
      <c r="H139" s="350">
        <f t="shared" si="1"/>
        <v>0</v>
      </c>
      <c r="I139" s="65"/>
      <c r="J139" s="65"/>
      <c r="K139" s="66"/>
    </row>
    <row r="140" spans="2:11" x14ac:dyDescent="0.2">
      <c r="B140" s="66"/>
      <c r="C140" s="66"/>
      <c r="D140" s="155"/>
      <c r="E140" s="152"/>
      <c r="F140" s="154"/>
      <c r="G140" s="96">
        <f t="shared" si="5"/>
        <v>0</v>
      </c>
      <c r="H140" s="350">
        <f t="shared" si="1"/>
        <v>0</v>
      </c>
      <c r="I140" s="65"/>
      <c r="J140" s="65"/>
      <c r="K140" s="66"/>
    </row>
    <row r="141" spans="2:11" x14ac:dyDescent="0.2">
      <c r="B141" s="66"/>
      <c r="C141" s="66"/>
      <c r="D141" s="155"/>
      <c r="E141" s="152"/>
      <c r="F141" s="154"/>
      <c r="G141" s="96">
        <f t="shared" si="5"/>
        <v>0</v>
      </c>
      <c r="H141" s="350">
        <f t="shared" si="1"/>
        <v>0</v>
      </c>
      <c r="I141" s="65"/>
      <c r="J141" s="65"/>
      <c r="K141" s="66"/>
    </row>
    <row r="142" spans="2:11" x14ac:dyDescent="0.2">
      <c r="B142" s="66"/>
      <c r="C142" s="66"/>
      <c r="D142" s="155"/>
      <c r="E142" s="152"/>
      <c r="F142" s="154"/>
      <c r="G142" s="96">
        <f t="shared" si="5"/>
        <v>0</v>
      </c>
      <c r="H142" s="350">
        <f t="shared" si="1"/>
        <v>0</v>
      </c>
      <c r="I142" s="65"/>
      <c r="J142" s="65"/>
      <c r="K142" s="66"/>
    </row>
    <row r="143" spans="2:11" x14ac:dyDescent="0.2">
      <c r="B143" s="66"/>
      <c r="C143" s="66"/>
      <c r="D143" s="155"/>
      <c r="E143" s="152"/>
      <c r="F143" s="154"/>
      <c r="G143" s="96">
        <f t="shared" si="5"/>
        <v>0</v>
      </c>
      <c r="H143" s="350">
        <f t="shared" si="1"/>
        <v>0</v>
      </c>
      <c r="I143" s="65"/>
      <c r="J143" s="65"/>
      <c r="K143" s="66"/>
    </row>
    <row r="144" spans="2:11" x14ac:dyDescent="0.2">
      <c r="B144" s="66"/>
      <c r="C144" s="66"/>
      <c r="D144" s="155"/>
      <c r="E144" s="152"/>
      <c r="F144" s="154"/>
      <c r="G144" s="96">
        <f t="shared" si="5"/>
        <v>0</v>
      </c>
      <c r="H144" s="350">
        <f t="shared" si="1"/>
        <v>0</v>
      </c>
      <c r="I144" s="65"/>
      <c r="J144" s="65"/>
      <c r="K144" s="66"/>
    </row>
    <row r="145" spans="2:11" x14ac:dyDescent="0.2">
      <c r="B145" s="66"/>
      <c r="C145" s="66"/>
      <c r="D145" s="155"/>
      <c r="E145" s="152"/>
      <c r="F145" s="154"/>
      <c r="G145" s="96">
        <f t="shared" si="5"/>
        <v>0</v>
      </c>
      <c r="H145" s="350">
        <f>G145-D145</f>
        <v>0</v>
      </c>
      <c r="I145" s="65"/>
      <c r="J145" s="65"/>
      <c r="K145" s="66"/>
    </row>
    <row r="146" spans="2:11" x14ac:dyDescent="0.2">
      <c r="B146" s="66"/>
      <c r="C146" s="66"/>
      <c r="D146" s="155"/>
      <c r="E146" s="152"/>
      <c r="F146" s="154"/>
      <c r="G146" s="96">
        <f t="shared" si="5"/>
        <v>0</v>
      </c>
      <c r="H146" s="350">
        <f t="shared" si="1"/>
        <v>0</v>
      </c>
      <c r="I146" s="65"/>
      <c r="J146" s="65"/>
      <c r="K146" s="66"/>
    </row>
    <row r="147" spans="2:11" x14ac:dyDescent="0.2">
      <c r="B147" s="66"/>
      <c r="C147" s="66"/>
      <c r="D147" s="155"/>
      <c r="E147" s="152"/>
      <c r="F147" s="154"/>
      <c r="G147" s="96">
        <f t="shared" si="5"/>
        <v>0</v>
      </c>
      <c r="H147" s="350">
        <f t="shared" si="1"/>
        <v>0</v>
      </c>
      <c r="I147" s="65"/>
      <c r="J147" s="65"/>
      <c r="K147" s="66"/>
    </row>
    <row r="148" spans="2:11" x14ac:dyDescent="0.2">
      <c r="B148" s="66"/>
      <c r="C148" s="66"/>
      <c r="D148" s="155"/>
      <c r="E148" s="152"/>
      <c r="F148" s="154"/>
      <c r="G148" s="96">
        <f t="shared" si="5"/>
        <v>0</v>
      </c>
      <c r="H148" s="350">
        <f t="shared" si="1"/>
        <v>0</v>
      </c>
      <c r="I148" s="65"/>
      <c r="J148" s="65"/>
      <c r="K148" s="66"/>
    </row>
    <row r="149" spans="2:11" x14ac:dyDescent="0.2">
      <c r="B149" s="66"/>
      <c r="C149" s="66"/>
      <c r="D149" s="155"/>
      <c r="E149" s="152"/>
      <c r="F149" s="154"/>
      <c r="G149" s="96">
        <f t="shared" si="5"/>
        <v>0</v>
      </c>
      <c r="H149" s="350">
        <f t="shared" si="1"/>
        <v>0</v>
      </c>
      <c r="I149" s="65"/>
      <c r="J149" s="65"/>
      <c r="K149" s="66"/>
    </row>
    <row r="150" spans="2:11" x14ac:dyDescent="0.2">
      <c r="B150" s="66"/>
      <c r="C150" s="66"/>
      <c r="D150" s="155"/>
      <c r="E150" s="152"/>
      <c r="F150" s="154"/>
      <c r="G150" s="96">
        <f t="shared" si="5"/>
        <v>0</v>
      </c>
      <c r="H150" s="350">
        <f t="shared" si="1"/>
        <v>0</v>
      </c>
      <c r="I150" s="65"/>
      <c r="J150" s="65"/>
      <c r="K150" s="66"/>
    </row>
    <row r="151" spans="2:11" x14ac:dyDescent="0.2">
      <c r="B151" s="66"/>
      <c r="C151" s="66"/>
      <c r="D151" s="155"/>
      <c r="E151" s="152"/>
      <c r="F151" s="154"/>
      <c r="G151" s="96">
        <f t="shared" si="5"/>
        <v>0</v>
      </c>
      <c r="H151" s="350">
        <f t="shared" si="1"/>
        <v>0</v>
      </c>
      <c r="I151" s="65"/>
      <c r="J151" s="65"/>
      <c r="K151" s="66"/>
    </row>
    <row r="152" spans="2:11" x14ac:dyDescent="0.2">
      <c r="B152" s="66"/>
      <c r="C152" s="66"/>
      <c r="D152" s="155"/>
      <c r="E152" s="152"/>
      <c r="F152" s="154"/>
      <c r="G152" s="96">
        <f t="shared" si="5"/>
        <v>0</v>
      </c>
      <c r="H152" s="350">
        <f t="shared" si="1"/>
        <v>0</v>
      </c>
      <c r="I152" s="65"/>
      <c r="J152" s="65"/>
      <c r="K152" s="66"/>
    </row>
    <row r="153" spans="2:11" x14ac:dyDescent="0.2">
      <c r="B153" s="66"/>
      <c r="C153" s="66"/>
      <c r="D153" s="155"/>
      <c r="E153" s="152"/>
      <c r="F153" s="154"/>
      <c r="G153" s="96">
        <f t="shared" si="5"/>
        <v>0</v>
      </c>
      <c r="H153" s="350">
        <f t="shared" si="1"/>
        <v>0</v>
      </c>
      <c r="I153" s="65"/>
      <c r="J153" s="65"/>
      <c r="K153" s="66"/>
    </row>
    <row r="154" spans="2:11" x14ac:dyDescent="0.2">
      <c r="B154" s="66"/>
      <c r="C154" s="66"/>
      <c r="D154" s="155"/>
      <c r="E154" s="152"/>
      <c r="F154" s="154"/>
      <c r="G154" s="96">
        <f t="shared" si="5"/>
        <v>0</v>
      </c>
      <c r="H154" s="350">
        <f t="shared" si="1"/>
        <v>0</v>
      </c>
      <c r="I154" s="65"/>
      <c r="J154" s="65"/>
      <c r="K154" s="66"/>
    </row>
    <row r="155" spans="2:11" x14ac:dyDescent="0.2">
      <c r="B155" s="66"/>
      <c r="C155" s="66"/>
      <c r="D155" s="155"/>
      <c r="E155" s="152"/>
      <c r="F155" s="154"/>
      <c r="G155" s="96">
        <f t="shared" si="5"/>
        <v>0</v>
      </c>
      <c r="H155" s="350">
        <f t="shared" si="1"/>
        <v>0</v>
      </c>
      <c r="I155" s="65"/>
      <c r="J155" s="65"/>
      <c r="K155" s="66"/>
    </row>
    <row r="156" spans="2:11" x14ac:dyDescent="0.2">
      <c r="B156" s="66"/>
      <c r="C156" s="66"/>
      <c r="D156" s="155"/>
      <c r="E156" s="152"/>
      <c r="F156" s="154"/>
      <c r="G156" s="96">
        <f t="shared" si="5"/>
        <v>0</v>
      </c>
      <c r="H156" s="350">
        <f t="shared" si="1"/>
        <v>0</v>
      </c>
      <c r="I156" s="65"/>
      <c r="J156" s="65"/>
      <c r="K156" s="66"/>
    </row>
  </sheetData>
  <pageMargins left="0.7" right="0.7" top="0.78740157499999996" bottom="0.78740157499999996" header="0.3" footer="0.3"/>
  <ignoredErrors>
    <ignoredError sqref="G7:G156"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_2_13">
    <tabColor indexed="43"/>
    <pageSetUpPr fitToPage="1"/>
  </sheetPr>
  <dimension ref="A1:K25"/>
  <sheetViews>
    <sheetView showGridLines="0" zoomScaleNormal="100" workbookViewId="0"/>
  </sheetViews>
  <sheetFormatPr baseColWidth="10" defaultColWidth="11" defaultRowHeight="14.25" x14ac:dyDescent="0.2"/>
  <cols>
    <col min="1" max="1" width="2.625" style="35" customWidth="1"/>
    <col min="2" max="2" width="11" style="35"/>
    <col min="3" max="11" width="20.625" style="35" customWidth="1"/>
    <col min="12" max="16384" width="11" style="35"/>
  </cols>
  <sheetData>
    <row r="1" spans="1:11" ht="15" x14ac:dyDescent="0.2">
      <c r="B1" s="46"/>
      <c r="F1" s="30"/>
    </row>
    <row r="2" spans="1:11" ht="15.75" x14ac:dyDescent="0.25">
      <c r="B2" s="469" t="s">
        <v>495</v>
      </c>
      <c r="C2" s="470"/>
      <c r="D2" s="470"/>
      <c r="E2" s="470"/>
      <c r="F2" s="470"/>
      <c r="G2" s="470"/>
      <c r="H2" s="470"/>
    </row>
    <row r="3" spans="1:11" x14ac:dyDescent="0.2">
      <c r="A3" s="37"/>
      <c r="B3" s="37"/>
      <c r="C3" s="37"/>
      <c r="D3" s="37"/>
      <c r="E3" s="37"/>
      <c r="F3" s="37"/>
      <c r="G3" s="37"/>
      <c r="H3" s="37"/>
      <c r="I3" s="37"/>
      <c r="J3" s="37"/>
      <c r="K3" s="37"/>
    </row>
    <row r="4" spans="1:11" ht="60" x14ac:dyDescent="0.2">
      <c r="A4" s="37"/>
      <c r="B4" s="56" t="s">
        <v>63</v>
      </c>
      <c r="C4" s="57" t="s">
        <v>122</v>
      </c>
      <c r="D4" s="57" t="s">
        <v>123</v>
      </c>
      <c r="E4" s="57" t="s">
        <v>381</v>
      </c>
      <c r="F4" s="57" t="s">
        <v>124</v>
      </c>
      <c r="G4" s="57" t="s">
        <v>125</v>
      </c>
      <c r="H4" s="57" t="s">
        <v>382</v>
      </c>
      <c r="I4" s="57" t="s">
        <v>126</v>
      </c>
      <c r="J4" s="57" t="s">
        <v>127</v>
      </c>
      <c r="K4" s="57" t="s">
        <v>383</v>
      </c>
    </row>
    <row r="5" spans="1:11" x14ac:dyDescent="0.2">
      <c r="A5" s="37"/>
      <c r="B5" s="68">
        <f t="shared" ref="B5:B22" si="0">B6-1</f>
        <v>2006</v>
      </c>
      <c r="C5" s="62"/>
      <c r="D5" s="62"/>
      <c r="E5" s="62"/>
      <c r="F5" s="62">
        <f>C5/20</f>
        <v>0</v>
      </c>
      <c r="G5" s="62">
        <f>D5/20</f>
        <v>0</v>
      </c>
      <c r="H5" s="62">
        <f>E5/20</f>
        <v>0</v>
      </c>
      <c r="I5" s="62"/>
      <c r="J5" s="62"/>
      <c r="K5" s="62"/>
    </row>
    <row r="6" spans="1:11" x14ac:dyDescent="0.2">
      <c r="A6" s="37"/>
      <c r="B6" s="68">
        <f t="shared" si="0"/>
        <v>2007</v>
      </c>
      <c r="C6" s="62"/>
      <c r="D6" s="62"/>
      <c r="E6" s="62"/>
      <c r="F6" s="62">
        <f t="shared" ref="F6:F24" si="1">C6/20</f>
        <v>0</v>
      </c>
      <c r="G6" s="62">
        <f t="shared" ref="G6:H24" si="2">D6/20</f>
        <v>0</v>
      </c>
      <c r="H6" s="62">
        <f t="shared" si="2"/>
        <v>0</v>
      </c>
      <c r="I6" s="62"/>
      <c r="J6" s="62"/>
      <c r="K6" s="62"/>
    </row>
    <row r="7" spans="1:11" x14ac:dyDescent="0.2">
      <c r="A7" s="37"/>
      <c r="B7" s="68">
        <f t="shared" si="0"/>
        <v>2008</v>
      </c>
      <c r="C7" s="62"/>
      <c r="D7" s="62"/>
      <c r="E7" s="62"/>
      <c r="F7" s="62">
        <f t="shared" si="1"/>
        <v>0</v>
      </c>
      <c r="G7" s="62">
        <f t="shared" si="2"/>
        <v>0</v>
      </c>
      <c r="H7" s="62">
        <f t="shared" si="2"/>
        <v>0</v>
      </c>
      <c r="I7" s="62"/>
      <c r="J7" s="62"/>
      <c r="K7" s="62"/>
    </row>
    <row r="8" spans="1:11" x14ac:dyDescent="0.2">
      <c r="A8" s="37"/>
      <c r="B8" s="68">
        <f t="shared" si="0"/>
        <v>2009</v>
      </c>
      <c r="C8" s="62"/>
      <c r="D8" s="62"/>
      <c r="E8" s="62"/>
      <c r="F8" s="62">
        <f t="shared" si="1"/>
        <v>0</v>
      </c>
      <c r="G8" s="62">
        <f t="shared" si="2"/>
        <v>0</v>
      </c>
      <c r="H8" s="62">
        <f t="shared" si="2"/>
        <v>0</v>
      </c>
      <c r="I8" s="62"/>
      <c r="J8" s="62"/>
      <c r="K8" s="62"/>
    </row>
    <row r="9" spans="1:11" x14ac:dyDescent="0.2">
      <c r="A9" s="37"/>
      <c r="B9" s="68">
        <f t="shared" si="0"/>
        <v>2010</v>
      </c>
      <c r="C9" s="62"/>
      <c r="D9" s="62"/>
      <c r="E9" s="62"/>
      <c r="F9" s="62">
        <f t="shared" si="1"/>
        <v>0</v>
      </c>
      <c r="G9" s="62">
        <f t="shared" si="2"/>
        <v>0</v>
      </c>
      <c r="H9" s="62">
        <f t="shared" si="2"/>
        <v>0</v>
      </c>
      <c r="I9" s="62"/>
      <c r="J9" s="62"/>
      <c r="K9" s="62"/>
    </row>
    <row r="10" spans="1:11" x14ac:dyDescent="0.2">
      <c r="A10" s="37"/>
      <c r="B10" s="68">
        <f t="shared" si="0"/>
        <v>2011</v>
      </c>
      <c r="C10" s="62"/>
      <c r="D10" s="62"/>
      <c r="E10" s="62"/>
      <c r="F10" s="62">
        <f t="shared" si="1"/>
        <v>0</v>
      </c>
      <c r="G10" s="62">
        <f t="shared" si="2"/>
        <v>0</v>
      </c>
      <c r="H10" s="62">
        <f t="shared" si="2"/>
        <v>0</v>
      </c>
      <c r="I10" s="62"/>
      <c r="J10" s="62"/>
      <c r="K10" s="62"/>
    </row>
    <row r="11" spans="1:11" x14ac:dyDescent="0.2">
      <c r="A11" s="37"/>
      <c r="B11" s="68">
        <f t="shared" si="0"/>
        <v>2012</v>
      </c>
      <c r="C11" s="62"/>
      <c r="D11" s="62"/>
      <c r="E11" s="62"/>
      <c r="F11" s="62">
        <f t="shared" si="1"/>
        <v>0</v>
      </c>
      <c r="G11" s="62">
        <f t="shared" si="2"/>
        <v>0</v>
      </c>
      <c r="H11" s="62">
        <f t="shared" si="2"/>
        <v>0</v>
      </c>
      <c r="I11" s="62"/>
      <c r="J11" s="62"/>
      <c r="K11" s="62"/>
    </row>
    <row r="12" spans="1:11" x14ac:dyDescent="0.2">
      <c r="A12" s="37"/>
      <c r="B12" s="68">
        <f t="shared" si="0"/>
        <v>2013</v>
      </c>
      <c r="C12" s="62"/>
      <c r="D12" s="62"/>
      <c r="E12" s="62"/>
      <c r="F12" s="62">
        <f t="shared" si="1"/>
        <v>0</v>
      </c>
      <c r="G12" s="62">
        <f t="shared" si="2"/>
        <v>0</v>
      </c>
      <c r="H12" s="62">
        <f t="shared" si="2"/>
        <v>0</v>
      </c>
      <c r="I12" s="62"/>
      <c r="J12" s="62"/>
      <c r="K12" s="62"/>
    </row>
    <row r="13" spans="1:11" x14ac:dyDescent="0.2">
      <c r="A13" s="37"/>
      <c r="B13" s="68">
        <f t="shared" si="0"/>
        <v>2014</v>
      </c>
      <c r="C13" s="62"/>
      <c r="D13" s="62"/>
      <c r="E13" s="62"/>
      <c r="F13" s="62">
        <f t="shared" si="1"/>
        <v>0</v>
      </c>
      <c r="G13" s="62">
        <f t="shared" si="2"/>
        <v>0</v>
      </c>
      <c r="H13" s="62">
        <f t="shared" si="2"/>
        <v>0</v>
      </c>
      <c r="I13" s="62"/>
      <c r="J13" s="62"/>
      <c r="K13" s="62"/>
    </row>
    <row r="14" spans="1:11" x14ac:dyDescent="0.2">
      <c r="A14" s="37"/>
      <c r="B14" s="68">
        <f t="shared" si="0"/>
        <v>2015</v>
      </c>
      <c r="C14" s="62"/>
      <c r="D14" s="62"/>
      <c r="E14" s="62"/>
      <c r="F14" s="62">
        <f t="shared" si="1"/>
        <v>0</v>
      </c>
      <c r="G14" s="62">
        <f t="shared" si="2"/>
        <v>0</v>
      </c>
      <c r="H14" s="62">
        <f t="shared" si="2"/>
        <v>0</v>
      </c>
      <c r="I14" s="62"/>
      <c r="J14" s="62"/>
      <c r="K14" s="62"/>
    </row>
    <row r="15" spans="1:11" x14ac:dyDescent="0.2">
      <c r="A15" s="37"/>
      <c r="B15" s="68">
        <f t="shared" si="0"/>
        <v>2016</v>
      </c>
      <c r="C15" s="62"/>
      <c r="D15" s="62"/>
      <c r="E15" s="62"/>
      <c r="F15" s="62">
        <f t="shared" si="1"/>
        <v>0</v>
      </c>
      <c r="G15" s="62">
        <f t="shared" si="2"/>
        <v>0</v>
      </c>
      <c r="H15" s="62">
        <f t="shared" si="2"/>
        <v>0</v>
      </c>
      <c r="I15" s="62"/>
      <c r="J15" s="62"/>
      <c r="K15" s="62"/>
    </row>
    <row r="16" spans="1:11" x14ac:dyDescent="0.2">
      <c r="A16" s="37"/>
      <c r="B16" s="68">
        <f t="shared" si="0"/>
        <v>2017</v>
      </c>
      <c r="C16" s="62"/>
      <c r="D16" s="62"/>
      <c r="E16" s="62"/>
      <c r="F16" s="62">
        <f t="shared" si="1"/>
        <v>0</v>
      </c>
      <c r="G16" s="62">
        <f t="shared" si="2"/>
        <v>0</v>
      </c>
      <c r="H16" s="62">
        <f t="shared" si="2"/>
        <v>0</v>
      </c>
      <c r="I16" s="62"/>
      <c r="J16" s="62"/>
      <c r="K16" s="62"/>
    </row>
    <row r="17" spans="1:11" x14ac:dyDescent="0.2">
      <c r="A17" s="37"/>
      <c r="B17" s="68">
        <f t="shared" si="0"/>
        <v>2018</v>
      </c>
      <c r="C17" s="62"/>
      <c r="D17" s="62"/>
      <c r="E17" s="62"/>
      <c r="F17" s="62">
        <f t="shared" si="1"/>
        <v>0</v>
      </c>
      <c r="G17" s="62">
        <f t="shared" si="2"/>
        <v>0</v>
      </c>
      <c r="H17" s="62">
        <f t="shared" si="2"/>
        <v>0</v>
      </c>
      <c r="I17" s="62"/>
      <c r="J17" s="62"/>
      <c r="K17" s="62"/>
    </row>
    <row r="18" spans="1:11" x14ac:dyDescent="0.2">
      <c r="A18" s="37"/>
      <c r="B18" s="68">
        <f t="shared" si="0"/>
        <v>2019</v>
      </c>
      <c r="C18" s="62"/>
      <c r="D18" s="62"/>
      <c r="E18" s="62"/>
      <c r="F18" s="62">
        <f t="shared" si="1"/>
        <v>0</v>
      </c>
      <c r="G18" s="62">
        <f t="shared" si="2"/>
        <v>0</v>
      </c>
      <c r="H18" s="62">
        <f t="shared" si="2"/>
        <v>0</v>
      </c>
      <c r="I18" s="62"/>
      <c r="J18" s="62"/>
      <c r="K18" s="62"/>
    </row>
    <row r="19" spans="1:11" x14ac:dyDescent="0.2">
      <c r="A19" s="37"/>
      <c r="B19" s="68">
        <f t="shared" si="0"/>
        <v>2020</v>
      </c>
      <c r="C19" s="62"/>
      <c r="D19" s="62"/>
      <c r="E19" s="62"/>
      <c r="F19" s="62">
        <f t="shared" si="1"/>
        <v>0</v>
      </c>
      <c r="G19" s="62">
        <f t="shared" si="2"/>
        <v>0</v>
      </c>
      <c r="H19" s="62">
        <f t="shared" si="2"/>
        <v>0</v>
      </c>
      <c r="I19" s="62"/>
      <c r="J19" s="62"/>
      <c r="K19" s="62"/>
    </row>
    <row r="20" spans="1:11" x14ac:dyDescent="0.2">
      <c r="A20" s="37"/>
      <c r="B20" s="68">
        <f t="shared" si="0"/>
        <v>2021</v>
      </c>
      <c r="C20" s="62"/>
      <c r="D20" s="62"/>
      <c r="E20" s="62"/>
      <c r="F20" s="62">
        <f t="shared" si="1"/>
        <v>0</v>
      </c>
      <c r="G20" s="62">
        <f t="shared" si="2"/>
        <v>0</v>
      </c>
      <c r="H20" s="62">
        <f t="shared" si="2"/>
        <v>0</v>
      </c>
      <c r="I20" s="62"/>
      <c r="J20" s="62"/>
      <c r="K20" s="62"/>
    </row>
    <row r="21" spans="1:11" x14ac:dyDescent="0.2">
      <c r="A21" s="37"/>
      <c r="B21" s="68">
        <f t="shared" si="0"/>
        <v>2022</v>
      </c>
      <c r="C21" s="62"/>
      <c r="D21" s="62"/>
      <c r="E21" s="62"/>
      <c r="F21" s="62">
        <f t="shared" si="1"/>
        <v>0</v>
      </c>
      <c r="G21" s="62">
        <f t="shared" si="2"/>
        <v>0</v>
      </c>
      <c r="H21" s="62">
        <f t="shared" si="2"/>
        <v>0</v>
      </c>
      <c r="I21" s="62"/>
      <c r="J21" s="62"/>
      <c r="K21" s="62"/>
    </row>
    <row r="22" spans="1:11" x14ac:dyDescent="0.2">
      <c r="A22" s="37"/>
      <c r="B22" s="68">
        <f t="shared" si="0"/>
        <v>2023</v>
      </c>
      <c r="C22" s="62"/>
      <c r="D22" s="62"/>
      <c r="E22" s="62"/>
      <c r="F22" s="62">
        <f t="shared" si="1"/>
        <v>0</v>
      </c>
      <c r="G22" s="62">
        <f t="shared" si="2"/>
        <v>0</v>
      </c>
      <c r="H22" s="62">
        <f t="shared" si="2"/>
        <v>0</v>
      </c>
      <c r="I22" s="62"/>
      <c r="J22" s="62"/>
      <c r="K22" s="62"/>
    </row>
    <row r="23" spans="1:11" x14ac:dyDescent="0.2">
      <c r="A23" s="37"/>
      <c r="B23" s="68">
        <f>B24-1</f>
        <v>2024</v>
      </c>
      <c r="C23" s="62"/>
      <c r="D23" s="62"/>
      <c r="E23" s="62"/>
      <c r="F23" s="62">
        <f t="shared" si="1"/>
        <v>0</v>
      </c>
      <c r="G23" s="62">
        <f t="shared" si="2"/>
        <v>0</v>
      </c>
      <c r="H23" s="62">
        <f t="shared" si="2"/>
        <v>0</v>
      </c>
      <c r="I23" s="62"/>
      <c r="J23" s="62"/>
      <c r="K23" s="62"/>
    </row>
    <row r="24" spans="1:11" x14ac:dyDescent="0.2">
      <c r="A24" s="37"/>
      <c r="B24" s="68">
        <f>'A. Allgemeine Informationen'!C14</f>
        <v>2025</v>
      </c>
      <c r="C24" s="62"/>
      <c r="D24" s="62"/>
      <c r="E24" s="62"/>
      <c r="F24" s="62">
        <f t="shared" si="1"/>
        <v>0</v>
      </c>
      <c r="G24" s="62">
        <f t="shared" si="2"/>
        <v>0</v>
      </c>
      <c r="H24" s="62">
        <f t="shared" si="2"/>
        <v>0</v>
      </c>
      <c r="I24" s="62"/>
      <c r="J24" s="62"/>
      <c r="K24" s="62"/>
    </row>
    <row r="25" spans="1:11" s="71" customFormat="1" ht="15" x14ac:dyDescent="0.25">
      <c r="A25" s="102"/>
      <c r="B25" s="69" t="s">
        <v>67</v>
      </c>
      <c r="C25" s="70">
        <f t="shared" ref="C25:J25" si="3">SUM(C5:C24)</f>
        <v>0</v>
      </c>
      <c r="D25" s="70">
        <f t="shared" si="3"/>
        <v>0</v>
      </c>
      <c r="E25" s="70">
        <f t="shared" si="3"/>
        <v>0</v>
      </c>
      <c r="F25" s="70">
        <f>SUM(F5:F24)</f>
        <v>0</v>
      </c>
      <c r="G25" s="70">
        <f>SUM(G5:G24)</f>
        <v>0</v>
      </c>
      <c r="H25" s="70">
        <f t="shared" si="3"/>
        <v>0</v>
      </c>
      <c r="I25" s="70">
        <f t="shared" si="3"/>
        <v>0</v>
      </c>
      <c r="J25" s="70">
        <f t="shared" si="3"/>
        <v>0</v>
      </c>
      <c r="K25" s="70">
        <f t="shared" ref="K25" si="4">SUM(K5:K24)</f>
        <v>0</v>
      </c>
    </row>
  </sheetData>
  <phoneticPr fontId="9" type="noConversion"/>
  <pageMargins left="0.78740157499999996" right="0.78740157499999996" top="0.984251969" bottom="0.984251969" header="0.4921259845" footer="0.4921259845"/>
  <pageSetup paperSize="9" scale="77" orientation="landscape" r:id="rId1"/>
  <headerFooter alignWithMargins="0">
    <oddFooter>&amp;R&amp;12Seite &amp;P von &amp;N</oddFooter>
  </headerFooter>
  <ignoredErrors>
    <ignoredError sqref="F5:G24 H5:H24"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_Volatile">
    <tabColor indexed="43"/>
    <pageSetUpPr fitToPage="1"/>
  </sheetPr>
  <dimension ref="A1:J38"/>
  <sheetViews>
    <sheetView showGridLines="0" zoomScaleNormal="100" workbookViewId="0"/>
  </sheetViews>
  <sheetFormatPr baseColWidth="10" defaultColWidth="11" defaultRowHeight="14.25" x14ac:dyDescent="0.2"/>
  <cols>
    <col min="1" max="1" width="2.625" style="35" customWidth="1"/>
    <col min="2" max="2" width="30.625" style="35" customWidth="1"/>
    <col min="3" max="11" width="20.625" style="35" customWidth="1"/>
    <col min="12" max="13" width="15.625" style="35" customWidth="1"/>
    <col min="14" max="14" width="40.625" style="35" customWidth="1"/>
    <col min="15" max="15" width="20.625" style="35" customWidth="1"/>
    <col min="16" max="16384" width="11" style="35"/>
  </cols>
  <sheetData>
    <row r="1" spans="1:9" ht="15" x14ac:dyDescent="0.2">
      <c r="B1" s="39"/>
    </row>
    <row r="2" spans="1:9" ht="15.75" x14ac:dyDescent="0.25">
      <c r="B2" s="36" t="s">
        <v>0</v>
      </c>
      <c r="C2" s="36"/>
    </row>
    <row r="3" spans="1:9" ht="15.75" x14ac:dyDescent="0.25">
      <c r="B3" s="36"/>
      <c r="C3" s="36"/>
    </row>
    <row r="4" spans="1:9" ht="30" x14ac:dyDescent="0.25">
      <c r="B4" s="522" t="s">
        <v>461</v>
      </c>
      <c r="C4" s="523" t="s">
        <v>212</v>
      </c>
      <c r="D4" s="523" t="s">
        <v>211</v>
      </c>
    </row>
    <row r="5" spans="1:9" ht="20.100000000000001" customHeight="1" x14ac:dyDescent="0.2">
      <c r="B5" s="524" t="s">
        <v>460</v>
      </c>
      <c r="C5" s="549">
        <f>H18</f>
        <v>0</v>
      </c>
      <c r="D5" s="549">
        <f>G18</f>
        <v>0</v>
      </c>
    </row>
    <row r="6" spans="1:9" ht="20.100000000000001" customHeight="1" x14ac:dyDescent="0.2">
      <c r="B6" s="524" t="s">
        <v>459</v>
      </c>
      <c r="C6" s="550">
        <v>0</v>
      </c>
      <c r="D6" s="549">
        <f>G27</f>
        <v>0</v>
      </c>
    </row>
    <row r="7" spans="1:9" ht="20.100000000000001" customHeight="1" x14ac:dyDescent="0.2">
      <c r="B7" s="524" t="s">
        <v>700</v>
      </c>
      <c r="C7" s="560">
        <v>0</v>
      </c>
      <c r="D7" s="559"/>
    </row>
    <row r="8" spans="1:9" ht="20.100000000000001" customHeight="1" x14ac:dyDescent="0.2">
      <c r="B8" s="524"/>
      <c r="C8" s="549"/>
      <c r="D8" s="549"/>
    </row>
    <row r="9" spans="1:9" ht="20.100000000000001" customHeight="1" x14ac:dyDescent="0.2">
      <c r="B9" s="524"/>
      <c r="C9" s="549"/>
      <c r="D9" s="549"/>
    </row>
    <row r="10" spans="1:9" ht="20.100000000000001" customHeight="1" x14ac:dyDescent="0.2">
      <c r="B10" s="525"/>
      <c r="C10" s="551">
        <f>SUM(C5:C9)</f>
        <v>0</v>
      </c>
      <c r="D10" s="551">
        <f>SUM(D5:D9)</f>
        <v>0</v>
      </c>
    </row>
    <row r="12" spans="1:9" ht="15.75" x14ac:dyDescent="0.25">
      <c r="B12" s="36"/>
      <c r="C12" s="36"/>
    </row>
    <row r="13" spans="1:9" ht="15.75" x14ac:dyDescent="0.25">
      <c r="B13" s="526" t="s">
        <v>493</v>
      </c>
      <c r="C13" s="36"/>
    </row>
    <row r="14" spans="1:9" x14ac:dyDescent="0.2">
      <c r="A14" s="37"/>
      <c r="B14" s="37"/>
      <c r="C14" s="37"/>
      <c r="D14" s="37"/>
      <c r="E14" s="37"/>
      <c r="F14" s="37"/>
    </row>
    <row r="15" spans="1:9" s="474" customFormat="1" ht="75" customHeight="1" x14ac:dyDescent="0.2">
      <c r="A15" s="519"/>
      <c r="B15" s="520" t="s">
        <v>466</v>
      </c>
      <c r="C15" s="479" t="s">
        <v>128</v>
      </c>
      <c r="D15" s="521"/>
      <c r="E15" s="479" t="str">
        <f>"Referenzpreis für die Anpassung der Volatilen Kostenanteile "&amp;'A. Allgemeine Informationen'!C14</f>
        <v>Referenzpreis für die Anpassung der Volatilen Kostenanteile 2025</v>
      </c>
      <c r="F15" s="479" t="s">
        <v>465</v>
      </c>
      <c r="G15" s="479" t="s">
        <v>476</v>
      </c>
      <c r="H15" s="479" t="s">
        <v>467</v>
      </c>
      <c r="I15" s="479" t="s">
        <v>468</v>
      </c>
    </row>
    <row r="16" spans="1:9" ht="20.100000000000001" customHeight="1" x14ac:dyDescent="0.2">
      <c r="A16" s="37"/>
      <c r="B16" s="518">
        <v>2024</v>
      </c>
      <c r="C16" s="557">
        <v>233.54</v>
      </c>
      <c r="D16" s="38"/>
      <c r="E16" s="515" t="s">
        <v>41</v>
      </c>
      <c r="F16" s="517" t="s">
        <v>462</v>
      </c>
      <c r="G16" s="517" t="s">
        <v>477</v>
      </c>
      <c r="H16" s="517" t="s">
        <v>463</v>
      </c>
      <c r="I16" s="517" t="s">
        <v>464</v>
      </c>
    </row>
    <row r="17" spans="1:10" ht="20.100000000000001" customHeight="1" x14ac:dyDescent="0.2">
      <c r="A17" s="37"/>
      <c r="B17" s="518">
        <v>2025</v>
      </c>
      <c r="C17" s="209">
        <v>112.04</v>
      </c>
      <c r="D17" s="38"/>
      <c r="E17" s="516" t="s">
        <v>129</v>
      </c>
      <c r="F17" s="516" t="s">
        <v>43</v>
      </c>
      <c r="G17" s="516" t="s">
        <v>121</v>
      </c>
      <c r="H17" s="516" t="s">
        <v>121</v>
      </c>
      <c r="I17" s="516" t="s">
        <v>121</v>
      </c>
    </row>
    <row r="18" spans="1:10" ht="20.100000000000001" customHeight="1" x14ac:dyDescent="0.2">
      <c r="A18" s="37"/>
      <c r="B18" s="518">
        <v>2026</v>
      </c>
      <c r="C18" s="209"/>
      <c r="D18" s="38"/>
      <c r="E18" s="58">
        <f>IF('A. Allgemeine Informationen'!C14=2024,C16,
IF('A. Allgemeine Informationen'!C14=2025,C17,
IF('A. Allgemeine Informationen'!C14=2026,C18,
IF('A. Allgemeine Informationen'!C14=2027,C19,
IF('A. Allgemeine Informationen'!C14=2028,C20,
0)))))</f>
        <v>112.04</v>
      </c>
      <c r="F18" s="110"/>
      <c r="G18" s="111">
        <f>(E18*F18/1000)</f>
        <v>0</v>
      </c>
      <c r="H18" s="514"/>
      <c r="I18" s="111">
        <f>G18-H18</f>
        <v>0</v>
      </c>
    </row>
    <row r="19" spans="1:10" ht="20.100000000000001" customHeight="1" x14ac:dyDescent="0.2">
      <c r="A19" s="37"/>
      <c r="B19" s="518">
        <v>2027</v>
      </c>
      <c r="C19" s="209"/>
      <c r="D19" s="38"/>
      <c r="E19" s="38"/>
      <c r="F19" s="38"/>
    </row>
    <row r="20" spans="1:10" ht="20.100000000000001" customHeight="1" x14ac:dyDescent="0.2">
      <c r="A20" s="37"/>
      <c r="B20" s="518">
        <v>2028</v>
      </c>
      <c r="C20" s="476"/>
      <c r="D20" s="38"/>
      <c r="E20" s="38"/>
      <c r="F20" s="38"/>
    </row>
    <row r="21" spans="1:10" x14ac:dyDescent="0.2">
      <c r="A21" s="37"/>
      <c r="B21" s="477"/>
      <c r="C21" s="478"/>
      <c r="D21" s="38"/>
      <c r="E21" s="38"/>
      <c r="F21" s="38"/>
    </row>
    <row r="22" spans="1:10" x14ac:dyDescent="0.2">
      <c r="A22" s="37"/>
      <c r="B22" s="38"/>
      <c r="C22" s="38"/>
      <c r="D22" s="38"/>
      <c r="E22" s="38"/>
      <c r="F22" s="38"/>
    </row>
    <row r="23" spans="1:10" s="474" customFormat="1" x14ac:dyDescent="0.2">
      <c r="A23" s="519"/>
    </row>
    <row r="24" spans="1:10" ht="15.75" x14ac:dyDescent="0.25">
      <c r="A24" s="37"/>
      <c r="B24" s="526" t="s">
        <v>494</v>
      </c>
    </row>
    <row r="25" spans="1:10" x14ac:dyDescent="0.2">
      <c r="A25" s="37"/>
    </row>
    <row r="26" spans="1:10" ht="75" customHeight="1" x14ac:dyDescent="0.2">
      <c r="A26" s="37"/>
      <c r="B26" s="520" t="s">
        <v>461</v>
      </c>
      <c r="C26" s="479" t="s">
        <v>354</v>
      </c>
      <c r="D26" s="479" t="s">
        <v>356</v>
      </c>
      <c r="E26" s="479" t="s">
        <v>355</v>
      </c>
      <c r="F26" s="479" t="s">
        <v>357</v>
      </c>
      <c r="G26" s="479" t="s">
        <v>478</v>
      </c>
      <c r="H26" s="602" t="s">
        <v>88</v>
      </c>
      <c r="I26" s="602"/>
      <c r="J26" s="602"/>
    </row>
    <row r="27" spans="1:10" ht="20.100000000000001" customHeight="1" x14ac:dyDescent="0.2">
      <c r="A27" s="37"/>
      <c r="B27" s="432" t="s">
        <v>479</v>
      </c>
      <c r="C27" s="552">
        <f>SUM(C28:C29)</f>
        <v>0</v>
      </c>
      <c r="D27" s="552">
        <f t="shared" ref="D27:F27" si="0">SUM(D28:D29)</f>
        <v>0</v>
      </c>
      <c r="E27" s="552">
        <f t="shared" si="0"/>
        <v>0</v>
      </c>
      <c r="F27" s="552">
        <f t="shared" si="0"/>
        <v>0</v>
      </c>
      <c r="G27" s="552">
        <f>SUM(C27:D27)-SUM(E27:F27)</f>
        <v>0</v>
      </c>
      <c r="H27" s="603"/>
      <c r="I27" s="604"/>
      <c r="J27" s="605"/>
    </row>
    <row r="28" spans="1:10" ht="20.100000000000001" customHeight="1" x14ac:dyDescent="0.2">
      <c r="B28" s="466" t="s">
        <v>480</v>
      </c>
      <c r="C28" s="553"/>
      <c r="D28" s="553"/>
      <c r="E28" s="553"/>
      <c r="F28" s="553"/>
      <c r="G28" s="556"/>
      <c r="H28" s="603"/>
      <c r="I28" s="604"/>
      <c r="J28" s="605"/>
    </row>
    <row r="29" spans="1:10" ht="20.100000000000001" customHeight="1" x14ac:dyDescent="0.2">
      <c r="B29" s="466" t="s">
        <v>481</v>
      </c>
      <c r="C29" s="553"/>
      <c r="D29" s="553"/>
      <c r="E29" s="553"/>
      <c r="F29" s="553"/>
      <c r="G29" s="556"/>
      <c r="H29" s="603"/>
      <c r="I29" s="604"/>
      <c r="J29" s="605"/>
    </row>
    <row r="32" spans="1:10" ht="45" x14ac:dyDescent="0.2">
      <c r="B32" s="547" t="s">
        <v>459</v>
      </c>
      <c r="C32" s="547" t="s">
        <v>689</v>
      </c>
      <c r="D32" s="547" t="s">
        <v>690</v>
      </c>
      <c r="E32" s="547" t="s">
        <v>478</v>
      </c>
    </row>
    <row r="33" spans="2:5" ht="20.100000000000001" customHeight="1" x14ac:dyDescent="0.2">
      <c r="B33" s="548" t="str">
        <f>"Q1 / " &amp; 'A. Allgemeine Informationen'!$C$14</f>
        <v>Q1 / 2025</v>
      </c>
      <c r="C33" s="553"/>
      <c r="D33" s="553"/>
      <c r="E33" s="554">
        <f>C33*D33</f>
        <v>0</v>
      </c>
    </row>
    <row r="34" spans="2:5" ht="20.100000000000001" customHeight="1" x14ac:dyDescent="0.2">
      <c r="B34" s="548" t="str">
        <f>"Q2 / " &amp; 'A. Allgemeine Informationen'!$C$14</f>
        <v>Q2 / 2025</v>
      </c>
      <c r="C34" s="553"/>
      <c r="D34" s="553"/>
      <c r="E34" s="554">
        <f t="shared" ref="E34:E36" si="1">C34*D34</f>
        <v>0</v>
      </c>
    </row>
    <row r="35" spans="2:5" ht="20.100000000000001" customHeight="1" x14ac:dyDescent="0.2">
      <c r="B35" s="548" t="str">
        <f>"Q3 / " &amp; 'A. Allgemeine Informationen'!$C$14</f>
        <v>Q3 / 2025</v>
      </c>
      <c r="C35" s="553"/>
      <c r="D35" s="553"/>
      <c r="E35" s="554">
        <f t="shared" si="1"/>
        <v>0</v>
      </c>
    </row>
    <row r="36" spans="2:5" ht="20.100000000000001" customHeight="1" x14ac:dyDescent="0.2">
      <c r="B36" s="548" t="str">
        <f>"Q4 / " &amp; 'A. Allgemeine Informationen'!$C$14</f>
        <v>Q4 / 2025</v>
      </c>
      <c r="C36" s="553"/>
      <c r="D36" s="553"/>
      <c r="E36" s="554">
        <f t="shared" si="1"/>
        <v>0</v>
      </c>
    </row>
    <row r="37" spans="2:5" ht="20.100000000000001" customHeight="1" x14ac:dyDescent="0.2">
      <c r="C37" s="555"/>
      <c r="D37" s="555"/>
      <c r="E37" s="555"/>
    </row>
    <row r="38" spans="2:5" ht="20.100000000000001" customHeight="1" x14ac:dyDescent="0.2">
      <c r="C38" s="555"/>
      <c r="D38" s="555"/>
      <c r="E38" s="553">
        <f>SUM(E33:E36)</f>
        <v>0</v>
      </c>
    </row>
  </sheetData>
  <mergeCells count="4">
    <mergeCell ref="H26:J26"/>
    <mergeCell ref="H27:J27"/>
    <mergeCell ref="H28:J28"/>
    <mergeCell ref="H29:J29"/>
  </mergeCells>
  <phoneticPr fontId="0" type="noConversion"/>
  <pageMargins left="0.78740157499999996" right="0.78740157499999996" top="0.984251969" bottom="0.984251969" header="0.4921259845" footer="0.4921259845"/>
  <pageSetup paperSize="9" scale="67" fitToHeight="2" orientation="portrait" r:id="rId1"/>
  <headerFooter alignWithMargins="0">
    <oddFooter>&amp;R&amp;12Seite &amp;P von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43"/>
    <pageSetUpPr fitToPage="1"/>
  </sheetPr>
  <dimension ref="A1:F9"/>
  <sheetViews>
    <sheetView showGridLines="0" zoomScaleNormal="100" workbookViewId="0"/>
  </sheetViews>
  <sheetFormatPr baseColWidth="10" defaultColWidth="11" defaultRowHeight="14.25" x14ac:dyDescent="0.2"/>
  <cols>
    <col min="1" max="1" width="2.625" style="35" customWidth="1"/>
    <col min="2" max="4" width="30.625" style="35" customWidth="1"/>
    <col min="5" max="5" width="20.625" style="35" customWidth="1"/>
    <col min="6" max="6" width="31" style="35" bestFit="1" customWidth="1"/>
    <col min="7" max="7" width="15.625" style="35" customWidth="1"/>
    <col min="8" max="8" width="40.625" style="35" customWidth="1"/>
    <col min="9" max="9" width="20.625" style="35" customWidth="1"/>
    <col min="10" max="16384" width="11" style="35"/>
  </cols>
  <sheetData>
    <row r="1" spans="1:6" ht="15" x14ac:dyDescent="0.2">
      <c r="B1" s="39"/>
    </row>
    <row r="2" spans="1:6" ht="15.75" x14ac:dyDescent="0.25">
      <c r="B2" s="36" t="s">
        <v>686</v>
      </c>
      <c r="C2" s="36"/>
    </row>
    <row r="3" spans="1:6" ht="15.75" x14ac:dyDescent="0.25">
      <c r="B3" s="36"/>
      <c r="C3" s="36"/>
    </row>
    <row r="4" spans="1:6" ht="15.75" x14ac:dyDescent="0.25">
      <c r="B4" s="36"/>
      <c r="C4" s="36"/>
    </row>
    <row r="5" spans="1:6" ht="15.75" x14ac:dyDescent="0.25">
      <c r="B5" s="526" t="s">
        <v>685</v>
      </c>
      <c r="C5" s="36"/>
    </row>
    <row r="6" spans="1:6" x14ac:dyDescent="0.2">
      <c r="A6" s="37"/>
      <c r="B6" s="37"/>
      <c r="C6" s="37"/>
      <c r="D6" s="37"/>
    </row>
    <row r="7" spans="1:6" s="474" customFormat="1" ht="69.95" customHeight="1" x14ac:dyDescent="0.2">
      <c r="A7" s="519"/>
      <c r="B7" s="539" t="str">
        <f xml:space="preserve"> "Endbestand " &amp; 'A. Allgemeine Informationen'!$C$14-2 &amp; " an abrechnungsfähigen Zählpunkten, die mit iMSys ausgestattet worden (in Stück)"</f>
        <v>Endbestand 2023 an abrechnungsfähigen Zählpunkten, die mit iMSys ausgestattet worden (in Stück)</v>
      </c>
      <c r="C7" s="539" t="str">
        <f>"Anzahl abrechnungsfähiger Zählpunkte, bei denen iMSys im 1. Halbjahr " &amp; 'A. Allgemeine Informationen'!$C$14-1 &amp; " eingebaut worden (in Stück)"</f>
        <v>Anzahl abrechnungsfähiger Zählpunkte, bei denen iMSys im 1. Halbjahr 2024 eingebaut worden (in Stück)</v>
      </c>
      <c r="D7" s="539" t="s">
        <v>678</v>
      </c>
      <c r="E7" s="540" t="s">
        <v>679</v>
      </c>
      <c r="F7" s="540" t="s">
        <v>683</v>
      </c>
    </row>
    <row r="8" spans="1:6" ht="25.5" customHeight="1" x14ac:dyDescent="0.2">
      <c r="A8" s="37"/>
      <c r="B8" s="541"/>
      <c r="C8" s="541"/>
      <c r="D8" s="542">
        <f>B8+C8*3</f>
        <v>0</v>
      </c>
      <c r="E8" s="545">
        <f>80/1.19</f>
        <v>67.226890756302524</v>
      </c>
      <c r="F8" s="544">
        <f>D8*E8</f>
        <v>0</v>
      </c>
    </row>
    <row r="9" spans="1:6" ht="20.100000000000001" customHeight="1" x14ac:dyDescent="0.2">
      <c r="A9" s="37"/>
      <c r="B9" s="38"/>
      <c r="C9" s="38"/>
    </row>
  </sheetData>
  <pageMargins left="0.78740157499999996" right="0.78740157499999996" top="0.984251969" bottom="0.984251969" header="0.4921259845" footer="0.4921259845"/>
  <pageSetup paperSize="9" scale="67" fitToHeight="2" orientation="portrait" r:id="rId1"/>
  <headerFooter alignWithMargins="0">
    <oddFooter>&amp;R&amp;12Seite &amp;P von &amp;N</oddFooter>
  </headerFooter>
  <ignoredErrors>
    <ignoredError sqref="F8"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Changelog">
    <pageSetUpPr fitToPage="1"/>
  </sheetPr>
  <dimension ref="B1:J47"/>
  <sheetViews>
    <sheetView zoomScaleNormal="100" workbookViewId="0">
      <pane ySplit="3" topLeftCell="A28" activePane="bottomLeft" state="frozen"/>
      <selection pane="bottomLeft" activeCell="D40" sqref="D40:D47"/>
    </sheetView>
  </sheetViews>
  <sheetFormatPr baseColWidth="10" defaultColWidth="11" defaultRowHeight="12.75" x14ac:dyDescent="0.2"/>
  <cols>
    <col min="1" max="1" width="2.375" style="363" customWidth="1"/>
    <col min="2" max="2" width="6.125" style="363" customWidth="1"/>
    <col min="3" max="3" width="7.875" style="363" customWidth="1"/>
    <col min="4" max="4" width="11.375" style="363" customWidth="1"/>
    <col min="5" max="5" width="51.625" style="363" bestFit="1" customWidth="1"/>
    <col min="6" max="6" width="21.375" style="363" bestFit="1" customWidth="1"/>
    <col min="7" max="7" width="16.875" style="363" customWidth="1"/>
    <col min="8" max="8" width="87.875" style="363" customWidth="1"/>
    <col min="9" max="9" width="2.375" style="363" customWidth="1"/>
    <col min="10" max="16384" width="11" style="363"/>
  </cols>
  <sheetData>
    <row r="1" spans="2:8" ht="30" customHeight="1" x14ac:dyDescent="0.2">
      <c r="B1" s="362" t="s">
        <v>268</v>
      </c>
    </row>
    <row r="2" spans="2:8" ht="12" customHeight="1" x14ac:dyDescent="0.2">
      <c r="H2" s="364"/>
    </row>
    <row r="3" spans="2:8" ht="21" customHeight="1" x14ac:dyDescent="0.2">
      <c r="B3" s="365" t="s">
        <v>63</v>
      </c>
      <c r="C3" s="365" t="s">
        <v>269</v>
      </c>
      <c r="D3" s="365" t="s">
        <v>270</v>
      </c>
      <c r="E3" s="365" t="s">
        <v>271</v>
      </c>
      <c r="F3" s="365" t="s">
        <v>70</v>
      </c>
      <c r="G3" s="365" t="s">
        <v>272</v>
      </c>
      <c r="H3" s="365" t="s">
        <v>273</v>
      </c>
    </row>
    <row r="4" spans="2:8" ht="15" customHeight="1" x14ac:dyDescent="0.2">
      <c r="B4" s="366">
        <v>2019</v>
      </c>
      <c r="C4" s="366" t="s">
        <v>274</v>
      </c>
      <c r="D4" s="367">
        <v>43419</v>
      </c>
      <c r="E4" s="368" t="s">
        <v>276</v>
      </c>
      <c r="F4" s="369" t="s">
        <v>42</v>
      </c>
      <c r="G4" s="369" t="s">
        <v>42</v>
      </c>
      <c r="H4" s="370"/>
    </row>
    <row r="5" spans="2:8" ht="15" customHeight="1" x14ac:dyDescent="0.2">
      <c r="B5" s="366">
        <v>2020</v>
      </c>
      <c r="C5" s="366" t="s">
        <v>274</v>
      </c>
      <c r="D5" s="371">
        <v>43740</v>
      </c>
      <c r="E5" s="372" t="s">
        <v>275</v>
      </c>
      <c r="F5" s="369" t="s">
        <v>42</v>
      </c>
      <c r="G5" s="369" t="s">
        <v>42</v>
      </c>
      <c r="H5" s="372"/>
    </row>
    <row r="6" spans="2:8" x14ac:dyDescent="0.2">
      <c r="B6" s="568">
        <v>2021</v>
      </c>
      <c r="C6" s="568" t="s">
        <v>274</v>
      </c>
      <c r="D6" s="580">
        <v>44085</v>
      </c>
      <c r="E6" s="571" t="s">
        <v>323</v>
      </c>
      <c r="F6" s="373" t="s">
        <v>216</v>
      </c>
      <c r="G6" s="434" t="s">
        <v>324</v>
      </c>
      <c r="H6" s="433" t="s">
        <v>327</v>
      </c>
    </row>
    <row r="7" spans="2:8" x14ac:dyDescent="0.2">
      <c r="B7" s="569"/>
      <c r="C7" s="569"/>
      <c r="D7" s="581"/>
      <c r="E7" s="572"/>
      <c r="F7" s="373" t="s">
        <v>30</v>
      </c>
      <c r="G7" s="434" t="s">
        <v>325</v>
      </c>
      <c r="H7" s="433" t="s">
        <v>326</v>
      </c>
    </row>
    <row r="8" spans="2:8" ht="15" customHeight="1" x14ac:dyDescent="0.2">
      <c r="B8" s="569"/>
      <c r="C8" s="569"/>
      <c r="D8" s="581"/>
      <c r="E8" s="572"/>
      <c r="F8" s="373" t="s">
        <v>97</v>
      </c>
      <c r="G8" s="373" t="s">
        <v>278</v>
      </c>
      <c r="H8" s="372" t="s">
        <v>279</v>
      </c>
    </row>
    <row r="9" spans="2:8" ht="45" customHeight="1" x14ac:dyDescent="0.2">
      <c r="B9" s="569"/>
      <c r="C9" s="569"/>
      <c r="D9" s="581"/>
      <c r="E9" s="572"/>
      <c r="F9" s="373" t="s">
        <v>77</v>
      </c>
      <c r="G9" s="373" t="s">
        <v>42</v>
      </c>
      <c r="H9" s="433" t="s">
        <v>319</v>
      </c>
    </row>
    <row r="10" spans="2:8" ht="30" customHeight="1" x14ac:dyDescent="0.2">
      <c r="B10" s="569"/>
      <c r="C10" s="569"/>
      <c r="D10" s="581"/>
      <c r="E10" s="572"/>
      <c r="F10" s="373" t="s">
        <v>78</v>
      </c>
      <c r="G10" s="373" t="s">
        <v>42</v>
      </c>
      <c r="H10" s="433" t="s">
        <v>318</v>
      </c>
    </row>
    <row r="11" spans="2:8" ht="15" customHeight="1" x14ac:dyDescent="0.2">
      <c r="B11" s="569"/>
      <c r="C11" s="569"/>
      <c r="D11" s="581"/>
      <c r="E11" s="572"/>
      <c r="F11" s="373" t="s">
        <v>300</v>
      </c>
      <c r="G11" s="373" t="s">
        <v>301</v>
      </c>
      <c r="H11" s="372" t="s">
        <v>305</v>
      </c>
    </row>
    <row r="12" spans="2:8" ht="15" customHeight="1" x14ac:dyDescent="0.2">
      <c r="B12" s="569"/>
      <c r="C12" s="569"/>
      <c r="D12" s="581"/>
      <c r="E12" s="572"/>
      <c r="F12" s="373" t="s">
        <v>303</v>
      </c>
      <c r="G12" s="373" t="s">
        <v>302</v>
      </c>
      <c r="H12" s="372" t="s">
        <v>305</v>
      </c>
    </row>
    <row r="13" spans="2:8" ht="15" customHeight="1" x14ac:dyDescent="0.2">
      <c r="B13" s="569"/>
      <c r="C13" s="569"/>
      <c r="D13" s="581"/>
      <c r="E13" s="572"/>
      <c r="F13" s="373" t="s">
        <v>304</v>
      </c>
      <c r="G13" s="373" t="s">
        <v>302</v>
      </c>
      <c r="H13" s="372" t="s">
        <v>305</v>
      </c>
    </row>
    <row r="14" spans="2:8" ht="15" customHeight="1" x14ac:dyDescent="0.2">
      <c r="B14" s="569"/>
      <c r="C14" s="569"/>
      <c r="D14" s="581"/>
      <c r="E14" s="572"/>
      <c r="F14" s="442" t="s">
        <v>178</v>
      </c>
      <c r="G14" s="373" t="s">
        <v>306</v>
      </c>
      <c r="H14" s="372" t="s">
        <v>307</v>
      </c>
    </row>
    <row r="15" spans="2:8" ht="15" customHeight="1" x14ac:dyDescent="0.2">
      <c r="B15" s="570"/>
      <c r="C15" s="570"/>
      <c r="D15" s="582"/>
      <c r="E15" s="573"/>
      <c r="F15" s="373" t="s">
        <v>35</v>
      </c>
      <c r="G15" s="373" t="s">
        <v>308</v>
      </c>
      <c r="H15" s="372" t="s">
        <v>328</v>
      </c>
    </row>
    <row r="16" spans="2:8" ht="30" customHeight="1" x14ac:dyDescent="0.2">
      <c r="B16" s="568">
        <v>2022</v>
      </c>
      <c r="C16" s="568" t="s">
        <v>274</v>
      </c>
      <c r="D16" s="580">
        <v>44448</v>
      </c>
      <c r="E16" s="571" t="s">
        <v>361</v>
      </c>
      <c r="F16" s="442" t="s">
        <v>216</v>
      </c>
      <c r="G16" s="467" t="s">
        <v>350</v>
      </c>
      <c r="H16" s="465" t="s">
        <v>349</v>
      </c>
    </row>
    <row r="17" spans="2:10" ht="75" customHeight="1" x14ac:dyDescent="0.2">
      <c r="B17" s="569"/>
      <c r="C17" s="569"/>
      <c r="D17" s="581"/>
      <c r="E17" s="572"/>
      <c r="F17" s="442" t="s">
        <v>30</v>
      </c>
      <c r="G17" s="467" t="s">
        <v>364</v>
      </c>
      <c r="H17" s="465" t="s">
        <v>353</v>
      </c>
    </row>
    <row r="18" spans="2:10" ht="15" customHeight="1" x14ac:dyDescent="0.2">
      <c r="B18" s="569"/>
      <c r="C18" s="569"/>
      <c r="D18" s="581"/>
      <c r="E18" s="572"/>
      <c r="F18" s="442" t="s">
        <v>97</v>
      </c>
      <c r="G18" s="467" t="s">
        <v>362</v>
      </c>
      <c r="H18" s="465" t="s">
        <v>363</v>
      </c>
    </row>
    <row r="19" spans="2:10" ht="15" customHeight="1" x14ac:dyDescent="0.2">
      <c r="B19" s="569"/>
      <c r="C19" s="569"/>
      <c r="D19" s="581"/>
      <c r="E19" s="572"/>
      <c r="F19" s="442" t="s">
        <v>78</v>
      </c>
      <c r="G19" s="442" t="s">
        <v>348</v>
      </c>
      <c r="H19" s="468" t="s">
        <v>347</v>
      </c>
    </row>
    <row r="20" spans="2:10" x14ac:dyDescent="0.2">
      <c r="B20" s="569"/>
      <c r="C20" s="569"/>
      <c r="D20" s="581"/>
      <c r="E20" s="572"/>
      <c r="F20" s="442" t="s">
        <v>178</v>
      </c>
      <c r="G20" s="442" t="s">
        <v>42</v>
      </c>
      <c r="H20" s="468" t="s">
        <v>359</v>
      </c>
    </row>
    <row r="21" spans="2:10" x14ac:dyDescent="0.2">
      <c r="B21" s="569"/>
      <c r="C21" s="569"/>
      <c r="D21" s="581"/>
      <c r="E21" s="572"/>
      <c r="F21" s="442" t="s">
        <v>358</v>
      </c>
      <c r="G21" s="442" t="s">
        <v>42</v>
      </c>
      <c r="H21" s="468" t="s">
        <v>360</v>
      </c>
    </row>
    <row r="22" spans="2:10" ht="30" customHeight="1" x14ac:dyDescent="0.2">
      <c r="B22" s="570"/>
      <c r="C22" s="570"/>
      <c r="D22" s="582"/>
      <c r="E22" s="573"/>
      <c r="F22" s="442" t="s">
        <v>35</v>
      </c>
      <c r="G22" s="467" t="s">
        <v>351</v>
      </c>
      <c r="H22" s="465" t="s">
        <v>352</v>
      </c>
    </row>
    <row r="23" spans="2:10" ht="15" customHeight="1" x14ac:dyDescent="0.2">
      <c r="B23" s="577">
        <v>2023</v>
      </c>
      <c r="C23" s="577" t="s">
        <v>274</v>
      </c>
      <c r="D23" s="580">
        <v>44811</v>
      </c>
      <c r="E23" s="571" t="s">
        <v>390</v>
      </c>
      <c r="F23" s="373" t="s">
        <v>21</v>
      </c>
      <c r="G23" s="373" t="s">
        <v>366</v>
      </c>
      <c r="H23" s="372" t="s">
        <v>369</v>
      </c>
    </row>
    <row r="24" spans="2:10" ht="15" customHeight="1" x14ac:dyDescent="0.2">
      <c r="B24" s="578"/>
      <c r="C24" s="578"/>
      <c r="D24" s="581"/>
      <c r="E24" s="572"/>
      <c r="F24" s="442" t="s">
        <v>216</v>
      </c>
      <c r="G24" s="467" t="s">
        <v>367</v>
      </c>
      <c r="H24" s="465" t="s">
        <v>368</v>
      </c>
    </row>
    <row r="25" spans="2:10" ht="105" customHeight="1" x14ac:dyDescent="0.2">
      <c r="B25" s="578"/>
      <c r="C25" s="578"/>
      <c r="D25" s="581"/>
      <c r="E25" s="572"/>
      <c r="F25" s="373" t="s">
        <v>30</v>
      </c>
      <c r="G25" s="373" t="s">
        <v>42</v>
      </c>
      <c r="H25" s="433" t="s">
        <v>387</v>
      </c>
      <c r="J25" s="471"/>
    </row>
    <row r="26" spans="2:10" x14ac:dyDescent="0.2">
      <c r="B26" s="578"/>
      <c r="C26" s="578"/>
      <c r="D26" s="581"/>
      <c r="E26" s="572"/>
      <c r="F26" s="373" t="s">
        <v>30</v>
      </c>
      <c r="G26" s="373" t="s">
        <v>384</v>
      </c>
      <c r="H26" s="465" t="s">
        <v>305</v>
      </c>
    </row>
    <row r="27" spans="2:10" x14ac:dyDescent="0.2">
      <c r="B27" s="578"/>
      <c r="C27" s="578"/>
      <c r="D27" s="581"/>
      <c r="E27" s="572"/>
      <c r="F27" s="373" t="s">
        <v>78</v>
      </c>
      <c r="G27" s="373" t="s">
        <v>379</v>
      </c>
      <c r="H27" s="465" t="s">
        <v>363</v>
      </c>
    </row>
    <row r="28" spans="2:10" x14ac:dyDescent="0.2">
      <c r="B28" s="578"/>
      <c r="C28" s="578"/>
      <c r="D28" s="581"/>
      <c r="E28" s="572"/>
      <c r="F28" s="373" t="s">
        <v>300</v>
      </c>
      <c r="G28" s="373" t="s">
        <v>379</v>
      </c>
      <c r="H28" s="465" t="s">
        <v>363</v>
      </c>
    </row>
    <row r="29" spans="2:10" x14ac:dyDescent="0.2">
      <c r="B29" s="578"/>
      <c r="C29" s="578"/>
      <c r="D29" s="581"/>
      <c r="E29" s="572"/>
      <c r="F29" s="373" t="s">
        <v>76</v>
      </c>
      <c r="G29" s="373" t="s">
        <v>42</v>
      </c>
      <c r="H29" s="372" t="s">
        <v>380</v>
      </c>
    </row>
    <row r="30" spans="2:10" x14ac:dyDescent="0.2">
      <c r="B30" s="579"/>
      <c r="C30" s="579"/>
      <c r="D30" s="582"/>
      <c r="E30" s="573"/>
      <c r="F30" s="373" t="s">
        <v>35</v>
      </c>
      <c r="G30" s="467" t="s">
        <v>391</v>
      </c>
      <c r="H30" s="465" t="s">
        <v>392</v>
      </c>
    </row>
    <row r="31" spans="2:10" x14ac:dyDescent="0.2">
      <c r="B31" s="568">
        <v>2024</v>
      </c>
      <c r="C31" s="568" t="s">
        <v>274</v>
      </c>
      <c r="D31" s="574">
        <v>45187</v>
      </c>
      <c r="E31" s="571" t="s">
        <v>652</v>
      </c>
      <c r="F31" s="373" t="s">
        <v>216</v>
      </c>
      <c r="G31" s="373" t="s">
        <v>42</v>
      </c>
      <c r="H31" s="372" t="s">
        <v>458</v>
      </c>
    </row>
    <row r="32" spans="2:10" x14ac:dyDescent="0.2">
      <c r="B32" s="569"/>
      <c r="C32" s="569"/>
      <c r="D32" s="575"/>
      <c r="E32" s="572"/>
      <c r="F32" s="565" t="s">
        <v>30</v>
      </c>
      <c r="G32" s="373" t="s">
        <v>42</v>
      </c>
      <c r="H32" s="372" t="s">
        <v>692</v>
      </c>
    </row>
    <row r="33" spans="2:8" x14ac:dyDescent="0.2">
      <c r="B33" s="569"/>
      <c r="C33" s="569"/>
      <c r="D33" s="575"/>
      <c r="E33" s="572"/>
      <c r="F33" s="566"/>
      <c r="G33" s="373" t="s">
        <v>42</v>
      </c>
      <c r="H33" s="433" t="s">
        <v>691</v>
      </c>
    </row>
    <row r="34" spans="2:8" x14ac:dyDescent="0.2">
      <c r="B34" s="569"/>
      <c r="C34" s="569"/>
      <c r="D34" s="575"/>
      <c r="E34" s="572"/>
      <c r="F34" s="373" t="s">
        <v>77</v>
      </c>
      <c r="G34" s="373" t="s">
        <v>42</v>
      </c>
      <c r="H34" s="372" t="s">
        <v>651</v>
      </c>
    </row>
    <row r="35" spans="2:8" x14ac:dyDescent="0.2">
      <c r="B35" s="569"/>
      <c r="C35" s="569"/>
      <c r="D35" s="575"/>
      <c r="E35" s="572"/>
      <c r="F35" s="373" t="s">
        <v>75</v>
      </c>
      <c r="G35" s="373" t="s">
        <v>42</v>
      </c>
      <c r="H35" s="372" t="s">
        <v>457</v>
      </c>
    </row>
    <row r="36" spans="2:8" x14ac:dyDescent="0.2">
      <c r="B36" s="569"/>
      <c r="C36" s="569"/>
      <c r="D36" s="575"/>
      <c r="E36" s="572"/>
      <c r="F36" s="373" t="s">
        <v>483</v>
      </c>
      <c r="G36" s="373" t="s">
        <v>42</v>
      </c>
      <c r="H36" s="372" t="s">
        <v>484</v>
      </c>
    </row>
    <row r="37" spans="2:8" x14ac:dyDescent="0.2">
      <c r="B37" s="569"/>
      <c r="C37" s="569"/>
      <c r="D37" s="575"/>
      <c r="E37" s="572"/>
      <c r="F37" s="442" t="s">
        <v>358</v>
      </c>
      <c r="G37" s="373" t="s">
        <v>42</v>
      </c>
      <c r="H37" s="372" t="s">
        <v>457</v>
      </c>
    </row>
    <row r="38" spans="2:8" x14ac:dyDescent="0.2">
      <c r="B38" s="570"/>
      <c r="C38" s="570"/>
      <c r="D38" s="576"/>
      <c r="E38" s="573"/>
      <c r="F38" s="373" t="s">
        <v>35</v>
      </c>
      <c r="G38" s="373" t="s">
        <v>42</v>
      </c>
      <c r="H38" s="372" t="s">
        <v>482</v>
      </c>
    </row>
    <row r="39" spans="2:8" x14ac:dyDescent="0.2">
      <c r="B39" s="366">
        <v>2024</v>
      </c>
      <c r="C39" s="538" t="s">
        <v>655</v>
      </c>
      <c r="D39" s="371">
        <v>45196</v>
      </c>
      <c r="E39" s="372" t="s">
        <v>654</v>
      </c>
      <c r="F39" s="373" t="s">
        <v>30</v>
      </c>
      <c r="G39" s="373" t="s">
        <v>656</v>
      </c>
      <c r="H39" s="372" t="s">
        <v>305</v>
      </c>
    </row>
    <row r="40" spans="2:8" ht="14.25" customHeight="1" x14ac:dyDescent="0.2">
      <c r="B40" s="568">
        <v>2025</v>
      </c>
      <c r="C40" s="568" t="s">
        <v>707</v>
      </c>
      <c r="D40" s="574">
        <v>45544</v>
      </c>
      <c r="E40" s="571" t="s">
        <v>709</v>
      </c>
      <c r="F40" s="563" t="s">
        <v>216</v>
      </c>
      <c r="G40" s="373" t="s">
        <v>42</v>
      </c>
      <c r="H40" s="372" t="s">
        <v>458</v>
      </c>
    </row>
    <row r="41" spans="2:8" x14ac:dyDescent="0.2">
      <c r="B41" s="569"/>
      <c r="C41" s="569"/>
      <c r="D41" s="575"/>
      <c r="E41" s="572"/>
      <c r="F41" s="565" t="s">
        <v>30</v>
      </c>
      <c r="G41" s="434" t="s">
        <v>695</v>
      </c>
      <c r="H41" s="433" t="s">
        <v>693</v>
      </c>
    </row>
    <row r="42" spans="2:8" x14ac:dyDescent="0.2">
      <c r="B42" s="569"/>
      <c r="C42" s="569"/>
      <c r="D42" s="575"/>
      <c r="E42" s="572"/>
      <c r="F42" s="566"/>
      <c r="G42" s="434" t="s">
        <v>696</v>
      </c>
      <c r="H42" s="433" t="s">
        <v>694</v>
      </c>
    </row>
    <row r="43" spans="2:8" x14ac:dyDescent="0.2">
      <c r="B43" s="569"/>
      <c r="C43" s="569"/>
      <c r="D43" s="575"/>
      <c r="E43" s="572"/>
      <c r="F43" s="373" t="s">
        <v>78</v>
      </c>
      <c r="G43" s="373" t="s">
        <v>657</v>
      </c>
      <c r="H43" s="372" t="s">
        <v>658</v>
      </c>
    </row>
    <row r="44" spans="2:8" x14ac:dyDescent="0.2">
      <c r="B44" s="569"/>
      <c r="C44" s="569"/>
      <c r="D44" s="575"/>
      <c r="E44" s="572"/>
      <c r="F44" s="565" t="s">
        <v>35</v>
      </c>
      <c r="G44" s="467" t="s">
        <v>676</v>
      </c>
      <c r="H44" s="558" t="s">
        <v>699</v>
      </c>
    </row>
    <row r="45" spans="2:8" x14ac:dyDescent="0.2">
      <c r="B45" s="569"/>
      <c r="C45" s="569"/>
      <c r="D45" s="575"/>
      <c r="E45" s="572"/>
      <c r="F45" s="567"/>
      <c r="G45" s="434" t="s">
        <v>697</v>
      </c>
      <c r="H45" s="465" t="s">
        <v>698</v>
      </c>
    </row>
    <row r="46" spans="2:8" x14ac:dyDescent="0.2">
      <c r="B46" s="569"/>
      <c r="C46" s="569"/>
      <c r="D46" s="575"/>
      <c r="E46" s="572"/>
      <c r="F46" s="566"/>
      <c r="G46" s="434" t="s">
        <v>702</v>
      </c>
      <c r="H46" s="465" t="s">
        <v>701</v>
      </c>
    </row>
    <row r="47" spans="2:8" x14ac:dyDescent="0.2">
      <c r="B47" s="570"/>
      <c r="C47" s="570"/>
      <c r="D47" s="576"/>
      <c r="E47" s="573"/>
      <c r="F47" s="373" t="s">
        <v>687</v>
      </c>
      <c r="G47" s="373" t="s">
        <v>42</v>
      </c>
      <c r="H47" s="372" t="s">
        <v>675</v>
      </c>
    </row>
  </sheetData>
  <mergeCells count="23">
    <mergeCell ref="B23:B30"/>
    <mergeCell ref="C23:C30"/>
    <mergeCell ref="D23:D30"/>
    <mergeCell ref="E23:E30"/>
    <mergeCell ref="B6:B15"/>
    <mergeCell ref="C6:C15"/>
    <mergeCell ref="D6:D15"/>
    <mergeCell ref="E6:E15"/>
    <mergeCell ref="E16:E22"/>
    <mergeCell ref="D16:D22"/>
    <mergeCell ref="B16:B22"/>
    <mergeCell ref="C16:C22"/>
    <mergeCell ref="F32:F33"/>
    <mergeCell ref="F41:F42"/>
    <mergeCell ref="F44:F46"/>
    <mergeCell ref="B31:B38"/>
    <mergeCell ref="C31:C38"/>
    <mergeCell ref="E31:E38"/>
    <mergeCell ref="D31:D38"/>
    <mergeCell ref="B40:B47"/>
    <mergeCell ref="C40:C47"/>
    <mergeCell ref="D40:D47"/>
    <mergeCell ref="E40:E47"/>
  </mergeCells>
  <printOptions horizontalCentered="1" verticalCentered="1"/>
  <pageMargins left="0.39370078740157483" right="0.39370078740157483" top="0.98425196850393704" bottom="0.98425196850393704" header="0.51181102362204722" footer="0.51181102362204722"/>
  <pageSetup paperSize="9" scale="70" orientation="landscape" r:id="rId1"/>
  <headerFooter alignWithMargins="0">
    <oddHeader>&amp;L&amp;A, Seite &amp;P von &amp;N&amp;R&amp;D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_A">
    <tabColor indexed="43"/>
    <pageSetUpPr fitToPage="1"/>
  </sheetPr>
  <dimension ref="A1:C24"/>
  <sheetViews>
    <sheetView showGridLines="0" tabSelected="1" zoomScaleNormal="100" zoomScaleSheetLayoutView="90" workbookViewId="0"/>
  </sheetViews>
  <sheetFormatPr baseColWidth="10" defaultColWidth="11" defaultRowHeight="14.25" x14ac:dyDescent="0.2"/>
  <cols>
    <col min="1" max="1" width="2.75" style="3" customWidth="1"/>
    <col min="2" max="2" width="45.25" style="3" customWidth="1"/>
    <col min="3" max="3" width="38.5" style="9" customWidth="1"/>
    <col min="4" max="16384" width="11" style="3"/>
  </cols>
  <sheetData>
    <row r="1" spans="1:3" ht="15" x14ac:dyDescent="0.2">
      <c r="A1" s="561" t="s">
        <v>709</v>
      </c>
      <c r="B1" s="562"/>
      <c r="C1" s="97"/>
    </row>
    <row r="2" spans="1:3" ht="39.950000000000003" customHeight="1" x14ac:dyDescent="0.3">
      <c r="A2" s="98" t="s">
        <v>48</v>
      </c>
      <c r="B2" s="150"/>
      <c r="C2" s="150"/>
    </row>
    <row r="3" spans="1:3" ht="18" x14ac:dyDescent="0.25">
      <c r="A3" s="99"/>
      <c r="B3" s="5"/>
      <c r="C3" s="6"/>
    </row>
    <row r="4" spans="1:3" ht="15.75" x14ac:dyDescent="0.25">
      <c r="A4" s="99"/>
      <c r="B4" s="47" t="s">
        <v>20</v>
      </c>
      <c r="C4" s="4"/>
    </row>
    <row r="5" spans="1:3" ht="15.75" x14ac:dyDescent="0.25">
      <c r="A5" s="99"/>
      <c r="B5" s="1"/>
      <c r="C5" s="1"/>
    </row>
    <row r="6" spans="1:3" ht="30" customHeight="1" x14ac:dyDescent="0.2">
      <c r="A6" s="99"/>
      <c r="B6" s="2" t="s">
        <v>55</v>
      </c>
      <c r="C6" s="50"/>
    </row>
    <row r="7" spans="1:3" ht="15.75" x14ac:dyDescent="0.25">
      <c r="A7" s="99"/>
      <c r="B7" s="1"/>
      <c r="C7" s="4"/>
    </row>
    <row r="8" spans="1:3" ht="30" customHeight="1" x14ac:dyDescent="0.2">
      <c r="A8" s="99"/>
      <c r="B8" s="10" t="s">
        <v>56</v>
      </c>
      <c r="C8" s="54"/>
    </row>
    <row r="9" spans="1:3" ht="15" x14ac:dyDescent="0.25">
      <c r="A9" s="99"/>
      <c r="B9" s="8"/>
      <c r="C9" s="7"/>
    </row>
    <row r="10" spans="1:3" ht="30" customHeight="1" x14ac:dyDescent="0.2">
      <c r="A10" s="99"/>
      <c r="B10" s="10" t="s">
        <v>90</v>
      </c>
      <c r="C10" s="49"/>
    </row>
    <row r="11" spans="1:3" ht="30" customHeight="1" x14ac:dyDescent="0.2">
      <c r="A11" s="99"/>
      <c r="B11" s="10" t="s">
        <v>9</v>
      </c>
      <c r="C11" s="49">
        <v>1</v>
      </c>
    </row>
    <row r="12" spans="1:3" ht="30" customHeight="1" x14ac:dyDescent="0.2">
      <c r="A12" s="99"/>
      <c r="B12" s="26" t="s">
        <v>38</v>
      </c>
      <c r="C12" s="49" t="s">
        <v>57</v>
      </c>
    </row>
    <row r="13" spans="1:3" ht="30" customHeight="1" x14ac:dyDescent="0.2">
      <c r="A13" s="99"/>
      <c r="B13" s="10" t="s">
        <v>365</v>
      </c>
      <c r="C13" s="49"/>
    </row>
    <row r="14" spans="1:3" ht="30" customHeight="1" x14ac:dyDescent="0.2">
      <c r="A14" s="99"/>
      <c r="B14" s="26" t="s">
        <v>39</v>
      </c>
      <c r="C14" s="49">
        <v>2025</v>
      </c>
    </row>
    <row r="15" spans="1:3" ht="15" x14ac:dyDescent="0.2">
      <c r="A15" s="99"/>
      <c r="B15" s="31"/>
      <c r="C15" s="32"/>
    </row>
    <row r="16" spans="1:3" ht="30" customHeight="1" x14ac:dyDescent="0.2">
      <c r="A16" s="99"/>
      <c r="B16" s="26" t="s">
        <v>40</v>
      </c>
      <c r="C16" s="49" t="s">
        <v>277</v>
      </c>
    </row>
    <row r="17" spans="1:3" ht="15" x14ac:dyDescent="0.2">
      <c r="A17" s="99"/>
      <c r="B17" s="34" t="str">
        <f>IF(C16="ja","Bitte denken Sie daran, dass Tabellenblatt 'D. Netzübergänge' ebenfalls auszufüllen!","")</f>
        <v/>
      </c>
      <c r="C17" s="300"/>
    </row>
    <row r="18" spans="1:3" x14ac:dyDescent="0.2">
      <c r="C18" s="3"/>
    </row>
    <row r="19" spans="1:3" x14ac:dyDescent="0.2">
      <c r="C19" s="3"/>
    </row>
    <row r="20" spans="1:3" x14ac:dyDescent="0.2">
      <c r="C20" s="3"/>
    </row>
    <row r="21" spans="1:3" x14ac:dyDescent="0.2">
      <c r="C21" s="3"/>
    </row>
    <row r="22" spans="1:3" x14ac:dyDescent="0.2">
      <c r="C22" s="3"/>
    </row>
    <row r="23" spans="1:3" x14ac:dyDescent="0.2">
      <c r="C23" s="3"/>
    </row>
    <row r="24" spans="1:3" x14ac:dyDescent="0.2">
      <c r="C24" s="3"/>
    </row>
  </sheetData>
  <protectedRanges>
    <protectedRange sqref="C6 C8 C10:C17" name="Bereich1"/>
  </protectedRanges>
  <phoneticPr fontId="0" type="noConversion"/>
  <dataValidations count="5">
    <dataValidation allowBlank="1" showInputMessage="1" showErrorMessage="1" errorTitle="Unzulässige Netznummer" error="Bitte geben Sie Ihre zugewiesene Netznummer an!" sqref="C17" xr:uid="{00000000-0002-0000-0200-000000000000}"/>
    <dataValidation type="whole" allowBlank="1" showInputMessage="1" showErrorMessage="1" errorTitle="Unzulässige Netznummer" error="Bitte geben Sie Ihre zugewiesene Netznummer an!" sqref="C11" xr:uid="{00000000-0002-0000-0200-000001000000}">
      <formula1>1</formula1>
      <formula2>100</formula2>
    </dataValidation>
    <dataValidation type="list" allowBlank="1" showInputMessage="1" showErrorMessage="1" sqref="C12" xr:uid="{00000000-0002-0000-0200-000002000000}">
      <formula1>"bitte wählen,Regelverfahren,Vereinfachtes Verfahren"</formula1>
    </dataValidation>
    <dataValidation type="whole" allowBlank="1" showInputMessage="1" showErrorMessage="1" errorTitle="Unzulässige Betriebsnummer" error="Bitte geben Sie Ihre zugewiesene Betriebsnummer an!" sqref="C10" xr:uid="{00000000-0002-0000-0200-000003000000}">
      <formula1>10000000</formula1>
      <formula2>10099999</formula2>
    </dataValidation>
    <dataValidation type="list" allowBlank="1" showInputMessage="1" showErrorMessage="1" sqref="C16" xr:uid="{00000000-0002-0000-0200-000004000000}">
      <formula1>"bitte wählen,ja,nein"</formula1>
    </dataValidation>
  </dataValidations>
  <pageMargins left="0.78740157480314965" right="0.78740157480314965" top="0.78740157480314965" bottom="0.78740157480314965" header="0.51181102362204722" footer="0.51181102362204722"/>
  <pageSetup paperSize="9" scale="70" orientation="portrait" r:id="rId1"/>
  <headerFooter alignWithMargins="0">
    <oddFooter>&amp;C &amp;R&amp;12Seite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_B">
    <tabColor rgb="FFFFFF99"/>
    <pageSetUpPr fitToPage="1"/>
  </sheetPr>
  <dimension ref="B1:O15"/>
  <sheetViews>
    <sheetView showGridLines="0" zoomScaleNormal="100" workbookViewId="0">
      <selection activeCell="G6" sqref="G6"/>
    </sheetView>
  </sheetViews>
  <sheetFormatPr baseColWidth="10" defaultRowHeight="12.75" x14ac:dyDescent="0.2"/>
  <cols>
    <col min="1" max="1" width="2.625" style="301" customWidth="1"/>
    <col min="2" max="2" width="12.625" style="301" customWidth="1"/>
    <col min="3" max="15" width="15.625" style="301" customWidth="1"/>
    <col min="16" max="16" width="13.375" style="301" customWidth="1"/>
    <col min="17" max="254" width="11" style="301"/>
    <col min="255" max="255" width="4.125" style="301" customWidth="1"/>
    <col min="256" max="256" width="11.75" style="301" customWidth="1"/>
    <col min="257" max="258" width="18.125" style="301" customWidth="1"/>
    <col min="259" max="259" width="4.125" style="301" customWidth="1"/>
    <col min="260" max="260" width="14.625" style="301" customWidth="1"/>
    <col min="261" max="269" width="18.125" style="301" customWidth="1"/>
    <col min="270" max="270" width="12.25" style="301" customWidth="1"/>
    <col min="271" max="272" width="13.375" style="301" customWidth="1"/>
    <col min="273" max="510" width="11" style="301"/>
    <col min="511" max="511" width="4.125" style="301" customWidth="1"/>
    <col min="512" max="512" width="11.75" style="301" customWidth="1"/>
    <col min="513" max="514" width="18.125" style="301" customWidth="1"/>
    <col min="515" max="515" width="4.125" style="301" customWidth="1"/>
    <col min="516" max="516" width="14.625" style="301" customWidth="1"/>
    <col min="517" max="525" width="18.125" style="301" customWidth="1"/>
    <col min="526" max="526" width="12.25" style="301" customWidth="1"/>
    <col min="527" max="528" width="13.375" style="301" customWidth="1"/>
    <col min="529" max="766" width="11" style="301"/>
    <col min="767" max="767" width="4.125" style="301" customWidth="1"/>
    <col min="768" max="768" width="11.75" style="301" customWidth="1"/>
    <col min="769" max="770" width="18.125" style="301" customWidth="1"/>
    <col min="771" max="771" width="4.125" style="301" customWidth="1"/>
    <col min="772" max="772" width="14.625" style="301" customWidth="1"/>
    <col min="773" max="781" width="18.125" style="301" customWidth="1"/>
    <col min="782" max="782" width="12.25" style="301" customWidth="1"/>
    <col min="783" max="784" width="13.375" style="301" customWidth="1"/>
    <col min="785" max="1022" width="11" style="301"/>
    <col min="1023" max="1023" width="4.125" style="301" customWidth="1"/>
    <col min="1024" max="1024" width="11.75" style="301" customWidth="1"/>
    <col min="1025" max="1026" width="18.125" style="301" customWidth="1"/>
    <col min="1027" max="1027" width="4.125" style="301" customWidth="1"/>
    <col min="1028" max="1028" width="14.625" style="301" customWidth="1"/>
    <col min="1029" max="1037" width="18.125" style="301" customWidth="1"/>
    <col min="1038" max="1038" width="12.25" style="301" customWidth="1"/>
    <col min="1039" max="1040" width="13.375" style="301" customWidth="1"/>
    <col min="1041" max="1278" width="11" style="301"/>
    <col min="1279" max="1279" width="4.125" style="301" customWidth="1"/>
    <col min="1280" max="1280" width="11.75" style="301" customWidth="1"/>
    <col min="1281" max="1282" width="18.125" style="301" customWidth="1"/>
    <col min="1283" max="1283" width="4.125" style="301" customWidth="1"/>
    <col min="1284" max="1284" width="14.625" style="301" customWidth="1"/>
    <col min="1285" max="1293" width="18.125" style="301" customWidth="1"/>
    <col min="1294" max="1294" width="12.25" style="301" customWidth="1"/>
    <col min="1295" max="1296" width="13.375" style="301" customWidth="1"/>
    <col min="1297" max="1534" width="11" style="301"/>
    <col min="1535" max="1535" width="4.125" style="301" customWidth="1"/>
    <col min="1536" max="1536" width="11.75" style="301" customWidth="1"/>
    <col min="1537" max="1538" width="18.125" style="301" customWidth="1"/>
    <col min="1539" max="1539" width="4.125" style="301" customWidth="1"/>
    <col min="1540" max="1540" width="14.625" style="301" customWidth="1"/>
    <col min="1541" max="1549" width="18.125" style="301" customWidth="1"/>
    <col min="1550" max="1550" width="12.25" style="301" customWidth="1"/>
    <col min="1551" max="1552" width="13.375" style="301" customWidth="1"/>
    <col min="1553" max="1790" width="11" style="301"/>
    <col min="1791" max="1791" width="4.125" style="301" customWidth="1"/>
    <col min="1792" max="1792" width="11.75" style="301" customWidth="1"/>
    <col min="1793" max="1794" width="18.125" style="301" customWidth="1"/>
    <col min="1795" max="1795" width="4.125" style="301" customWidth="1"/>
    <col min="1796" max="1796" width="14.625" style="301" customWidth="1"/>
    <col min="1797" max="1805" width="18.125" style="301" customWidth="1"/>
    <col min="1806" max="1806" width="12.25" style="301" customWidth="1"/>
    <col min="1807" max="1808" width="13.375" style="301" customWidth="1"/>
    <col min="1809" max="2046" width="11" style="301"/>
    <col min="2047" max="2047" width="4.125" style="301" customWidth="1"/>
    <col min="2048" max="2048" width="11.75" style="301" customWidth="1"/>
    <col min="2049" max="2050" width="18.125" style="301" customWidth="1"/>
    <col min="2051" max="2051" width="4.125" style="301" customWidth="1"/>
    <col min="2052" max="2052" width="14.625" style="301" customWidth="1"/>
    <col min="2053" max="2061" width="18.125" style="301" customWidth="1"/>
    <col min="2062" max="2062" width="12.25" style="301" customWidth="1"/>
    <col min="2063" max="2064" width="13.375" style="301" customWidth="1"/>
    <col min="2065" max="2302" width="11" style="301"/>
    <col min="2303" max="2303" width="4.125" style="301" customWidth="1"/>
    <col min="2304" max="2304" width="11.75" style="301" customWidth="1"/>
    <col min="2305" max="2306" width="18.125" style="301" customWidth="1"/>
    <col min="2307" max="2307" width="4.125" style="301" customWidth="1"/>
    <col min="2308" max="2308" width="14.625" style="301" customWidth="1"/>
    <col min="2309" max="2317" width="18.125" style="301" customWidth="1"/>
    <col min="2318" max="2318" width="12.25" style="301" customWidth="1"/>
    <col min="2319" max="2320" width="13.375" style="301" customWidth="1"/>
    <col min="2321" max="2558" width="11" style="301"/>
    <col min="2559" max="2559" width="4.125" style="301" customWidth="1"/>
    <col min="2560" max="2560" width="11.75" style="301" customWidth="1"/>
    <col min="2561" max="2562" width="18.125" style="301" customWidth="1"/>
    <col min="2563" max="2563" width="4.125" style="301" customWidth="1"/>
    <col min="2564" max="2564" width="14.625" style="301" customWidth="1"/>
    <col min="2565" max="2573" width="18.125" style="301" customWidth="1"/>
    <col min="2574" max="2574" width="12.25" style="301" customWidth="1"/>
    <col min="2575" max="2576" width="13.375" style="301" customWidth="1"/>
    <col min="2577" max="2814" width="11" style="301"/>
    <col min="2815" max="2815" width="4.125" style="301" customWidth="1"/>
    <col min="2816" max="2816" width="11.75" style="301" customWidth="1"/>
    <col min="2817" max="2818" width="18.125" style="301" customWidth="1"/>
    <col min="2819" max="2819" width="4.125" style="301" customWidth="1"/>
    <col min="2820" max="2820" width="14.625" style="301" customWidth="1"/>
    <col min="2821" max="2829" width="18.125" style="301" customWidth="1"/>
    <col min="2830" max="2830" width="12.25" style="301" customWidth="1"/>
    <col min="2831" max="2832" width="13.375" style="301" customWidth="1"/>
    <col min="2833" max="3070" width="11" style="301"/>
    <col min="3071" max="3071" width="4.125" style="301" customWidth="1"/>
    <col min="3072" max="3072" width="11.75" style="301" customWidth="1"/>
    <col min="3073" max="3074" width="18.125" style="301" customWidth="1"/>
    <col min="3075" max="3075" width="4.125" style="301" customWidth="1"/>
    <col min="3076" max="3076" width="14.625" style="301" customWidth="1"/>
    <col min="3077" max="3085" width="18.125" style="301" customWidth="1"/>
    <col min="3086" max="3086" width="12.25" style="301" customWidth="1"/>
    <col min="3087" max="3088" width="13.375" style="301" customWidth="1"/>
    <col min="3089" max="3326" width="11" style="301"/>
    <col min="3327" max="3327" width="4.125" style="301" customWidth="1"/>
    <col min="3328" max="3328" width="11.75" style="301" customWidth="1"/>
    <col min="3329" max="3330" width="18.125" style="301" customWidth="1"/>
    <col min="3331" max="3331" width="4.125" style="301" customWidth="1"/>
    <col min="3332" max="3332" width="14.625" style="301" customWidth="1"/>
    <col min="3333" max="3341" width="18.125" style="301" customWidth="1"/>
    <col min="3342" max="3342" width="12.25" style="301" customWidth="1"/>
    <col min="3343" max="3344" width="13.375" style="301" customWidth="1"/>
    <col min="3345" max="3582" width="11" style="301"/>
    <col min="3583" max="3583" width="4.125" style="301" customWidth="1"/>
    <col min="3584" max="3584" width="11.75" style="301" customWidth="1"/>
    <col min="3585" max="3586" width="18.125" style="301" customWidth="1"/>
    <col min="3587" max="3587" width="4.125" style="301" customWidth="1"/>
    <col min="3588" max="3588" width="14.625" style="301" customWidth="1"/>
    <col min="3589" max="3597" width="18.125" style="301" customWidth="1"/>
    <col min="3598" max="3598" width="12.25" style="301" customWidth="1"/>
    <col min="3599" max="3600" width="13.375" style="301" customWidth="1"/>
    <col min="3601" max="3838" width="11" style="301"/>
    <col min="3839" max="3839" width="4.125" style="301" customWidth="1"/>
    <col min="3840" max="3840" width="11.75" style="301" customWidth="1"/>
    <col min="3841" max="3842" width="18.125" style="301" customWidth="1"/>
    <col min="3843" max="3843" width="4.125" style="301" customWidth="1"/>
    <col min="3844" max="3844" width="14.625" style="301" customWidth="1"/>
    <col min="3845" max="3853" width="18.125" style="301" customWidth="1"/>
    <col min="3854" max="3854" width="12.25" style="301" customWidth="1"/>
    <col min="3855" max="3856" width="13.375" style="301" customWidth="1"/>
    <col min="3857" max="4094" width="11" style="301"/>
    <col min="4095" max="4095" width="4.125" style="301" customWidth="1"/>
    <col min="4096" max="4096" width="11.75" style="301" customWidth="1"/>
    <col min="4097" max="4098" width="18.125" style="301" customWidth="1"/>
    <col min="4099" max="4099" width="4.125" style="301" customWidth="1"/>
    <col min="4100" max="4100" width="14.625" style="301" customWidth="1"/>
    <col min="4101" max="4109" width="18.125" style="301" customWidth="1"/>
    <col min="4110" max="4110" width="12.25" style="301" customWidth="1"/>
    <col min="4111" max="4112" width="13.375" style="301" customWidth="1"/>
    <col min="4113" max="4350" width="11" style="301"/>
    <col min="4351" max="4351" width="4.125" style="301" customWidth="1"/>
    <col min="4352" max="4352" width="11.75" style="301" customWidth="1"/>
    <col min="4353" max="4354" width="18.125" style="301" customWidth="1"/>
    <col min="4355" max="4355" width="4.125" style="301" customWidth="1"/>
    <col min="4356" max="4356" width="14.625" style="301" customWidth="1"/>
    <col min="4357" max="4365" width="18.125" style="301" customWidth="1"/>
    <col min="4366" max="4366" width="12.25" style="301" customWidth="1"/>
    <col min="4367" max="4368" width="13.375" style="301" customWidth="1"/>
    <col min="4369" max="4606" width="11" style="301"/>
    <col min="4607" max="4607" width="4.125" style="301" customWidth="1"/>
    <col min="4608" max="4608" width="11.75" style="301" customWidth="1"/>
    <col min="4609" max="4610" width="18.125" style="301" customWidth="1"/>
    <col min="4611" max="4611" width="4.125" style="301" customWidth="1"/>
    <col min="4612" max="4612" width="14.625" style="301" customWidth="1"/>
    <col min="4613" max="4621" width="18.125" style="301" customWidth="1"/>
    <col min="4622" max="4622" width="12.25" style="301" customWidth="1"/>
    <col min="4623" max="4624" width="13.375" style="301" customWidth="1"/>
    <col min="4625" max="4862" width="11" style="301"/>
    <col min="4863" max="4863" width="4.125" style="301" customWidth="1"/>
    <col min="4864" max="4864" width="11.75" style="301" customWidth="1"/>
    <col min="4865" max="4866" width="18.125" style="301" customWidth="1"/>
    <col min="4867" max="4867" width="4.125" style="301" customWidth="1"/>
    <col min="4868" max="4868" width="14.625" style="301" customWidth="1"/>
    <col min="4869" max="4877" width="18.125" style="301" customWidth="1"/>
    <col min="4878" max="4878" width="12.25" style="301" customWidth="1"/>
    <col min="4879" max="4880" width="13.375" style="301" customWidth="1"/>
    <col min="4881" max="5118" width="11" style="301"/>
    <col min="5119" max="5119" width="4.125" style="301" customWidth="1"/>
    <col min="5120" max="5120" width="11.75" style="301" customWidth="1"/>
    <col min="5121" max="5122" width="18.125" style="301" customWidth="1"/>
    <col min="5123" max="5123" width="4.125" style="301" customWidth="1"/>
    <col min="5124" max="5124" width="14.625" style="301" customWidth="1"/>
    <col min="5125" max="5133" width="18.125" style="301" customWidth="1"/>
    <col min="5134" max="5134" width="12.25" style="301" customWidth="1"/>
    <col min="5135" max="5136" width="13.375" style="301" customWidth="1"/>
    <col min="5137" max="5374" width="11" style="301"/>
    <col min="5375" max="5375" width="4.125" style="301" customWidth="1"/>
    <col min="5376" max="5376" width="11.75" style="301" customWidth="1"/>
    <col min="5377" max="5378" width="18.125" style="301" customWidth="1"/>
    <col min="5379" max="5379" width="4.125" style="301" customWidth="1"/>
    <col min="5380" max="5380" width="14.625" style="301" customWidth="1"/>
    <col min="5381" max="5389" width="18.125" style="301" customWidth="1"/>
    <col min="5390" max="5390" width="12.25" style="301" customWidth="1"/>
    <col min="5391" max="5392" width="13.375" style="301" customWidth="1"/>
    <col min="5393" max="5630" width="11" style="301"/>
    <col min="5631" max="5631" width="4.125" style="301" customWidth="1"/>
    <col min="5632" max="5632" width="11.75" style="301" customWidth="1"/>
    <col min="5633" max="5634" width="18.125" style="301" customWidth="1"/>
    <col min="5635" max="5635" width="4.125" style="301" customWidth="1"/>
    <col min="5636" max="5636" width="14.625" style="301" customWidth="1"/>
    <col min="5637" max="5645" width="18.125" style="301" customWidth="1"/>
    <col min="5646" max="5646" width="12.25" style="301" customWidth="1"/>
    <col min="5647" max="5648" width="13.375" style="301" customWidth="1"/>
    <col min="5649" max="5886" width="11" style="301"/>
    <col min="5887" max="5887" width="4.125" style="301" customWidth="1"/>
    <col min="5888" max="5888" width="11.75" style="301" customWidth="1"/>
    <col min="5889" max="5890" width="18.125" style="301" customWidth="1"/>
    <col min="5891" max="5891" width="4.125" style="301" customWidth="1"/>
    <col min="5892" max="5892" width="14.625" style="301" customWidth="1"/>
    <col min="5893" max="5901" width="18.125" style="301" customWidth="1"/>
    <col min="5902" max="5902" width="12.25" style="301" customWidth="1"/>
    <col min="5903" max="5904" width="13.375" style="301" customWidth="1"/>
    <col min="5905" max="6142" width="11" style="301"/>
    <col min="6143" max="6143" width="4.125" style="301" customWidth="1"/>
    <col min="6144" max="6144" width="11.75" style="301" customWidth="1"/>
    <col min="6145" max="6146" width="18.125" style="301" customWidth="1"/>
    <col min="6147" max="6147" width="4.125" style="301" customWidth="1"/>
    <col min="6148" max="6148" width="14.625" style="301" customWidth="1"/>
    <col min="6149" max="6157" width="18.125" style="301" customWidth="1"/>
    <col min="6158" max="6158" width="12.25" style="301" customWidth="1"/>
    <col min="6159" max="6160" width="13.375" style="301" customWidth="1"/>
    <col min="6161" max="6398" width="11" style="301"/>
    <col min="6399" max="6399" width="4.125" style="301" customWidth="1"/>
    <col min="6400" max="6400" width="11.75" style="301" customWidth="1"/>
    <col min="6401" max="6402" width="18.125" style="301" customWidth="1"/>
    <col min="6403" max="6403" width="4.125" style="301" customWidth="1"/>
    <col min="6404" max="6404" width="14.625" style="301" customWidth="1"/>
    <col min="6405" max="6413" width="18.125" style="301" customWidth="1"/>
    <col min="6414" max="6414" width="12.25" style="301" customWidth="1"/>
    <col min="6415" max="6416" width="13.375" style="301" customWidth="1"/>
    <col min="6417" max="6654" width="11" style="301"/>
    <col min="6655" max="6655" width="4.125" style="301" customWidth="1"/>
    <col min="6656" max="6656" width="11.75" style="301" customWidth="1"/>
    <col min="6657" max="6658" width="18.125" style="301" customWidth="1"/>
    <col min="6659" max="6659" width="4.125" style="301" customWidth="1"/>
    <col min="6660" max="6660" width="14.625" style="301" customWidth="1"/>
    <col min="6661" max="6669" width="18.125" style="301" customWidth="1"/>
    <col min="6670" max="6670" width="12.25" style="301" customWidth="1"/>
    <col min="6671" max="6672" width="13.375" style="301" customWidth="1"/>
    <col min="6673" max="6910" width="11" style="301"/>
    <col min="6911" max="6911" width="4.125" style="301" customWidth="1"/>
    <col min="6912" max="6912" width="11.75" style="301" customWidth="1"/>
    <col min="6913" max="6914" width="18.125" style="301" customWidth="1"/>
    <col min="6915" max="6915" width="4.125" style="301" customWidth="1"/>
    <col min="6916" max="6916" width="14.625" style="301" customWidth="1"/>
    <col min="6917" max="6925" width="18.125" style="301" customWidth="1"/>
    <col min="6926" max="6926" width="12.25" style="301" customWidth="1"/>
    <col min="6927" max="6928" width="13.375" style="301" customWidth="1"/>
    <col min="6929" max="7166" width="11" style="301"/>
    <col min="7167" max="7167" width="4.125" style="301" customWidth="1"/>
    <col min="7168" max="7168" width="11.75" style="301" customWidth="1"/>
    <col min="7169" max="7170" width="18.125" style="301" customWidth="1"/>
    <col min="7171" max="7171" width="4.125" style="301" customWidth="1"/>
    <col min="7172" max="7172" width="14.625" style="301" customWidth="1"/>
    <col min="7173" max="7181" width="18.125" style="301" customWidth="1"/>
    <col min="7182" max="7182" width="12.25" style="301" customWidth="1"/>
    <col min="7183" max="7184" width="13.375" style="301" customWidth="1"/>
    <col min="7185" max="7422" width="11" style="301"/>
    <col min="7423" max="7423" width="4.125" style="301" customWidth="1"/>
    <col min="7424" max="7424" width="11.75" style="301" customWidth="1"/>
    <col min="7425" max="7426" width="18.125" style="301" customWidth="1"/>
    <col min="7427" max="7427" width="4.125" style="301" customWidth="1"/>
    <col min="7428" max="7428" width="14.625" style="301" customWidth="1"/>
    <col min="7429" max="7437" width="18.125" style="301" customWidth="1"/>
    <col min="7438" max="7438" width="12.25" style="301" customWidth="1"/>
    <col min="7439" max="7440" width="13.375" style="301" customWidth="1"/>
    <col min="7441" max="7678" width="11" style="301"/>
    <col min="7679" max="7679" width="4.125" style="301" customWidth="1"/>
    <col min="7680" max="7680" width="11.75" style="301" customWidth="1"/>
    <col min="7681" max="7682" width="18.125" style="301" customWidth="1"/>
    <col min="7683" max="7683" width="4.125" style="301" customWidth="1"/>
    <col min="7684" max="7684" width="14.625" style="301" customWidth="1"/>
    <col min="7685" max="7693" width="18.125" style="301" customWidth="1"/>
    <col min="7694" max="7694" width="12.25" style="301" customWidth="1"/>
    <col min="7695" max="7696" width="13.375" style="301" customWidth="1"/>
    <col min="7697" max="7934" width="11" style="301"/>
    <col min="7935" max="7935" width="4.125" style="301" customWidth="1"/>
    <col min="7936" max="7936" width="11.75" style="301" customWidth="1"/>
    <col min="7937" max="7938" width="18.125" style="301" customWidth="1"/>
    <col min="7939" max="7939" width="4.125" style="301" customWidth="1"/>
    <col min="7940" max="7940" width="14.625" style="301" customWidth="1"/>
    <col min="7941" max="7949" width="18.125" style="301" customWidth="1"/>
    <col min="7950" max="7950" width="12.25" style="301" customWidth="1"/>
    <col min="7951" max="7952" width="13.375" style="301" customWidth="1"/>
    <col min="7953" max="8190" width="11" style="301"/>
    <col min="8191" max="8191" width="4.125" style="301" customWidth="1"/>
    <col min="8192" max="8192" width="11.75" style="301" customWidth="1"/>
    <col min="8193" max="8194" width="18.125" style="301" customWidth="1"/>
    <col min="8195" max="8195" width="4.125" style="301" customWidth="1"/>
    <col min="8196" max="8196" width="14.625" style="301" customWidth="1"/>
    <col min="8197" max="8205" width="18.125" style="301" customWidth="1"/>
    <col min="8206" max="8206" width="12.25" style="301" customWidth="1"/>
    <col min="8207" max="8208" width="13.375" style="301" customWidth="1"/>
    <col min="8209" max="8446" width="11" style="301"/>
    <col min="8447" max="8447" width="4.125" style="301" customWidth="1"/>
    <col min="8448" max="8448" width="11.75" style="301" customWidth="1"/>
    <col min="8449" max="8450" width="18.125" style="301" customWidth="1"/>
    <col min="8451" max="8451" width="4.125" style="301" customWidth="1"/>
    <col min="8452" max="8452" width="14.625" style="301" customWidth="1"/>
    <col min="8453" max="8461" width="18.125" style="301" customWidth="1"/>
    <col min="8462" max="8462" width="12.25" style="301" customWidth="1"/>
    <col min="8463" max="8464" width="13.375" style="301" customWidth="1"/>
    <col min="8465" max="8702" width="11" style="301"/>
    <col min="8703" max="8703" width="4.125" style="301" customWidth="1"/>
    <col min="8704" max="8704" width="11.75" style="301" customWidth="1"/>
    <col min="8705" max="8706" width="18.125" style="301" customWidth="1"/>
    <col min="8707" max="8707" width="4.125" style="301" customWidth="1"/>
    <col min="8708" max="8708" width="14.625" style="301" customWidth="1"/>
    <col min="8709" max="8717" width="18.125" style="301" customWidth="1"/>
    <col min="8718" max="8718" width="12.25" style="301" customWidth="1"/>
    <col min="8719" max="8720" width="13.375" style="301" customWidth="1"/>
    <col min="8721" max="8958" width="11" style="301"/>
    <col min="8959" max="8959" width="4.125" style="301" customWidth="1"/>
    <col min="8960" max="8960" width="11.75" style="301" customWidth="1"/>
    <col min="8961" max="8962" width="18.125" style="301" customWidth="1"/>
    <col min="8963" max="8963" width="4.125" style="301" customWidth="1"/>
    <col min="8964" max="8964" width="14.625" style="301" customWidth="1"/>
    <col min="8965" max="8973" width="18.125" style="301" customWidth="1"/>
    <col min="8974" max="8974" width="12.25" style="301" customWidth="1"/>
    <col min="8975" max="8976" width="13.375" style="301" customWidth="1"/>
    <col min="8977" max="9214" width="11" style="301"/>
    <col min="9215" max="9215" width="4.125" style="301" customWidth="1"/>
    <col min="9216" max="9216" width="11.75" style="301" customWidth="1"/>
    <col min="9217" max="9218" width="18.125" style="301" customWidth="1"/>
    <col min="9219" max="9219" width="4.125" style="301" customWidth="1"/>
    <col min="9220" max="9220" width="14.625" style="301" customWidth="1"/>
    <col min="9221" max="9229" width="18.125" style="301" customWidth="1"/>
    <col min="9230" max="9230" width="12.25" style="301" customWidth="1"/>
    <col min="9231" max="9232" width="13.375" style="301" customWidth="1"/>
    <col min="9233" max="9470" width="11" style="301"/>
    <col min="9471" max="9471" width="4.125" style="301" customWidth="1"/>
    <col min="9472" max="9472" width="11.75" style="301" customWidth="1"/>
    <col min="9473" max="9474" width="18.125" style="301" customWidth="1"/>
    <col min="9475" max="9475" width="4.125" style="301" customWidth="1"/>
    <col min="9476" max="9476" width="14.625" style="301" customWidth="1"/>
    <col min="9477" max="9485" width="18.125" style="301" customWidth="1"/>
    <col min="9486" max="9486" width="12.25" style="301" customWidth="1"/>
    <col min="9487" max="9488" width="13.375" style="301" customWidth="1"/>
    <col min="9489" max="9726" width="11" style="301"/>
    <col min="9727" max="9727" width="4.125" style="301" customWidth="1"/>
    <col min="9728" max="9728" width="11.75" style="301" customWidth="1"/>
    <col min="9729" max="9730" width="18.125" style="301" customWidth="1"/>
    <col min="9731" max="9731" width="4.125" style="301" customWidth="1"/>
    <col min="9732" max="9732" width="14.625" style="301" customWidth="1"/>
    <col min="9733" max="9741" width="18.125" style="301" customWidth="1"/>
    <col min="9742" max="9742" width="12.25" style="301" customWidth="1"/>
    <col min="9743" max="9744" width="13.375" style="301" customWidth="1"/>
    <col min="9745" max="9982" width="11" style="301"/>
    <col min="9983" max="9983" width="4.125" style="301" customWidth="1"/>
    <col min="9984" max="9984" width="11.75" style="301" customWidth="1"/>
    <col min="9985" max="9986" width="18.125" style="301" customWidth="1"/>
    <col min="9987" max="9987" width="4.125" style="301" customWidth="1"/>
    <col min="9988" max="9988" width="14.625" style="301" customWidth="1"/>
    <col min="9989" max="9997" width="18.125" style="301" customWidth="1"/>
    <col min="9998" max="9998" width="12.25" style="301" customWidth="1"/>
    <col min="9999" max="10000" width="13.375" style="301" customWidth="1"/>
    <col min="10001" max="10238" width="11" style="301"/>
    <col min="10239" max="10239" width="4.125" style="301" customWidth="1"/>
    <col min="10240" max="10240" width="11.75" style="301" customWidth="1"/>
    <col min="10241" max="10242" width="18.125" style="301" customWidth="1"/>
    <col min="10243" max="10243" width="4.125" style="301" customWidth="1"/>
    <col min="10244" max="10244" width="14.625" style="301" customWidth="1"/>
    <col min="10245" max="10253" width="18.125" style="301" customWidth="1"/>
    <col min="10254" max="10254" width="12.25" style="301" customWidth="1"/>
    <col min="10255" max="10256" width="13.375" style="301" customWidth="1"/>
    <col min="10257" max="10494" width="11" style="301"/>
    <col min="10495" max="10495" width="4.125" style="301" customWidth="1"/>
    <col min="10496" max="10496" width="11.75" style="301" customWidth="1"/>
    <col min="10497" max="10498" width="18.125" style="301" customWidth="1"/>
    <col min="10499" max="10499" width="4.125" style="301" customWidth="1"/>
    <col min="10500" max="10500" width="14.625" style="301" customWidth="1"/>
    <col min="10501" max="10509" width="18.125" style="301" customWidth="1"/>
    <col min="10510" max="10510" width="12.25" style="301" customWidth="1"/>
    <col min="10511" max="10512" width="13.375" style="301" customWidth="1"/>
    <col min="10513" max="10750" width="11" style="301"/>
    <col min="10751" max="10751" width="4.125" style="301" customWidth="1"/>
    <col min="10752" max="10752" width="11.75" style="301" customWidth="1"/>
    <col min="10753" max="10754" width="18.125" style="301" customWidth="1"/>
    <col min="10755" max="10755" width="4.125" style="301" customWidth="1"/>
    <col min="10756" max="10756" width="14.625" style="301" customWidth="1"/>
    <col min="10757" max="10765" width="18.125" style="301" customWidth="1"/>
    <col min="10766" max="10766" width="12.25" style="301" customWidth="1"/>
    <col min="10767" max="10768" width="13.375" style="301" customWidth="1"/>
    <col min="10769" max="11006" width="11" style="301"/>
    <col min="11007" max="11007" width="4.125" style="301" customWidth="1"/>
    <col min="11008" max="11008" width="11.75" style="301" customWidth="1"/>
    <col min="11009" max="11010" width="18.125" style="301" customWidth="1"/>
    <col min="11011" max="11011" width="4.125" style="301" customWidth="1"/>
    <col min="11012" max="11012" width="14.625" style="301" customWidth="1"/>
    <col min="11013" max="11021" width="18.125" style="301" customWidth="1"/>
    <col min="11022" max="11022" width="12.25" style="301" customWidth="1"/>
    <col min="11023" max="11024" width="13.375" style="301" customWidth="1"/>
    <col min="11025" max="11262" width="11" style="301"/>
    <col min="11263" max="11263" width="4.125" style="301" customWidth="1"/>
    <col min="11264" max="11264" width="11.75" style="301" customWidth="1"/>
    <col min="11265" max="11266" width="18.125" style="301" customWidth="1"/>
    <col min="11267" max="11267" width="4.125" style="301" customWidth="1"/>
    <col min="11268" max="11268" width="14.625" style="301" customWidth="1"/>
    <col min="11269" max="11277" width="18.125" style="301" customWidth="1"/>
    <col min="11278" max="11278" width="12.25" style="301" customWidth="1"/>
    <col min="11279" max="11280" width="13.375" style="301" customWidth="1"/>
    <col min="11281" max="11518" width="11" style="301"/>
    <col min="11519" max="11519" width="4.125" style="301" customWidth="1"/>
    <col min="11520" max="11520" width="11.75" style="301" customWidth="1"/>
    <col min="11521" max="11522" width="18.125" style="301" customWidth="1"/>
    <col min="11523" max="11523" width="4.125" style="301" customWidth="1"/>
    <col min="11524" max="11524" width="14.625" style="301" customWidth="1"/>
    <col min="11525" max="11533" width="18.125" style="301" customWidth="1"/>
    <col min="11534" max="11534" width="12.25" style="301" customWidth="1"/>
    <col min="11535" max="11536" width="13.375" style="301" customWidth="1"/>
    <col min="11537" max="11774" width="11" style="301"/>
    <col min="11775" max="11775" width="4.125" style="301" customWidth="1"/>
    <col min="11776" max="11776" width="11.75" style="301" customWidth="1"/>
    <col min="11777" max="11778" width="18.125" style="301" customWidth="1"/>
    <col min="11779" max="11779" width="4.125" style="301" customWidth="1"/>
    <col min="11780" max="11780" width="14.625" style="301" customWidth="1"/>
    <col min="11781" max="11789" width="18.125" style="301" customWidth="1"/>
    <col min="11790" max="11790" width="12.25" style="301" customWidth="1"/>
    <col min="11791" max="11792" width="13.375" style="301" customWidth="1"/>
    <col min="11793" max="12030" width="11" style="301"/>
    <col min="12031" max="12031" width="4.125" style="301" customWidth="1"/>
    <col min="12032" max="12032" width="11.75" style="301" customWidth="1"/>
    <col min="12033" max="12034" width="18.125" style="301" customWidth="1"/>
    <col min="12035" max="12035" width="4.125" style="301" customWidth="1"/>
    <col min="12036" max="12036" width="14.625" style="301" customWidth="1"/>
    <col min="12037" max="12045" width="18.125" style="301" customWidth="1"/>
    <col min="12046" max="12046" width="12.25" style="301" customWidth="1"/>
    <col min="12047" max="12048" width="13.375" style="301" customWidth="1"/>
    <col min="12049" max="12286" width="11" style="301"/>
    <col min="12287" max="12287" width="4.125" style="301" customWidth="1"/>
    <col min="12288" max="12288" width="11.75" style="301" customWidth="1"/>
    <col min="12289" max="12290" width="18.125" style="301" customWidth="1"/>
    <col min="12291" max="12291" width="4.125" style="301" customWidth="1"/>
    <col min="12292" max="12292" width="14.625" style="301" customWidth="1"/>
    <col min="12293" max="12301" width="18.125" style="301" customWidth="1"/>
    <col min="12302" max="12302" width="12.25" style="301" customWidth="1"/>
    <col min="12303" max="12304" width="13.375" style="301" customWidth="1"/>
    <col min="12305" max="12542" width="11" style="301"/>
    <col min="12543" max="12543" width="4.125" style="301" customWidth="1"/>
    <col min="12544" max="12544" width="11.75" style="301" customWidth="1"/>
    <col min="12545" max="12546" width="18.125" style="301" customWidth="1"/>
    <col min="12547" max="12547" width="4.125" style="301" customWidth="1"/>
    <col min="12548" max="12548" width="14.625" style="301" customWidth="1"/>
    <col min="12549" max="12557" width="18.125" style="301" customWidth="1"/>
    <col min="12558" max="12558" width="12.25" style="301" customWidth="1"/>
    <col min="12559" max="12560" width="13.375" style="301" customWidth="1"/>
    <col min="12561" max="12798" width="11" style="301"/>
    <col min="12799" max="12799" width="4.125" style="301" customWidth="1"/>
    <col min="12800" max="12800" width="11.75" style="301" customWidth="1"/>
    <col min="12801" max="12802" width="18.125" style="301" customWidth="1"/>
    <col min="12803" max="12803" width="4.125" style="301" customWidth="1"/>
    <col min="12804" max="12804" width="14.625" style="301" customWidth="1"/>
    <col min="12805" max="12813" width="18.125" style="301" customWidth="1"/>
    <col min="12814" max="12814" width="12.25" style="301" customWidth="1"/>
    <col min="12815" max="12816" width="13.375" style="301" customWidth="1"/>
    <col min="12817" max="13054" width="11" style="301"/>
    <col min="13055" max="13055" width="4.125" style="301" customWidth="1"/>
    <col min="13056" max="13056" width="11.75" style="301" customWidth="1"/>
    <col min="13057" max="13058" width="18.125" style="301" customWidth="1"/>
    <col min="13059" max="13059" width="4.125" style="301" customWidth="1"/>
    <col min="13060" max="13060" width="14.625" style="301" customWidth="1"/>
    <col min="13061" max="13069" width="18.125" style="301" customWidth="1"/>
    <col min="13070" max="13070" width="12.25" style="301" customWidth="1"/>
    <col min="13071" max="13072" width="13.375" style="301" customWidth="1"/>
    <col min="13073" max="13310" width="11" style="301"/>
    <col min="13311" max="13311" width="4.125" style="301" customWidth="1"/>
    <col min="13312" max="13312" width="11.75" style="301" customWidth="1"/>
    <col min="13313" max="13314" width="18.125" style="301" customWidth="1"/>
    <col min="13315" max="13315" width="4.125" style="301" customWidth="1"/>
    <col min="13316" max="13316" width="14.625" style="301" customWidth="1"/>
    <col min="13317" max="13325" width="18.125" style="301" customWidth="1"/>
    <col min="13326" max="13326" width="12.25" style="301" customWidth="1"/>
    <col min="13327" max="13328" width="13.375" style="301" customWidth="1"/>
    <col min="13329" max="13566" width="11" style="301"/>
    <col min="13567" max="13567" width="4.125" style="301" customWidth="1"/>
    <col min="13568" max="13568" width="11.75" style="301" customWidth="1"/>
    <col min="13569" max="13570" width="18.125" style="301" customWidth="1"/>
    <col min="13571" max="13571" width="4.125" style="301" customWidth="1"/>
    <col min="13572" max="13572" width="14.625" style="301" customWidth="1"/>
    <col min="13573" max="13581" width="18.125" style="301" customWidth="1"/>
    <col min="13582" max="13582" width="12.25" style="301" customWidth="1"/>
    <col min="13583" max="13584" width="13.375" style="301" customWidth="1"/>
    <col min="13585" max="13822" width="11" style="301"/>
    <col min="13823" max="13823" width="4.125" style="301" customWidth="1"/>
    <col min="13824" max="13824" width="11.75" style="301" customWidth="1"/>
    <col min="13825" max="13826" width="18.125" style="301" customWidth="1"/>
    <col min="13827" max="13827" width="4.125" style="301" customWidth="1"/>
    <col min="13828" max="13828" width="14.625" style="301" customWidth="1"/>
    <col min="13829" max="13837" width="18.125" style="301" customWidth="1"/>
    <col min="13838" max="13838" width="12.25" style="301" customWidth="1"/>
    <col min="13839" max="13840" width="13.375" style="301" customWidth="1"/>
    <col min="13841" max="14078" width="11" style="301"/>
    <col min="14079" max="14079" width="4.125" style="301" customWidth="1"/>
    <col min="14080" max="14080" width="11.75" style="301" customWidth="1"/>
    <col min="14081" max="14082" width="18.125" style="301" customWidth="1"/>
    <col min="14083" max="14083" width="4.125" style="301" customWidth="1"/>
    <col min="14084" max="14084" width="14.625" style="301" customWidth="1"/>
    <col min="14085" max="14093" width="18.125" style="301" customWidth="1"/>
    <col min="14094" max="14094" width="12.25" style="301" customWidth="1"/>
    <col min="14095" max="14096" width="13.375" style="301" customWidth="1"/>
    <col min="14097" max="14334" width="11" style="301"/>
    <col min="14335" max="14335" width="4.125" style="301" customWidth="1"/>
    <col min="14336" max="14336" width="11.75" style="301" customWidth="1"/>
    <col min="14337" max="14338" width="18.125" style="301" customWidth="1"/>
    <col min="14339" max="14339" width="4.125" style="301" customWidth="1"/>
    <col min="14340" max="14340" width="14.625" style="301" customWidth="1"/>
    <col min="14341" max="14349" width="18.125" style="301" customWidth="1"/>
    <col min="14350" max="14350" width="12.25" style="301" customWidth="1"/>
    <col min="14351" max="14352" width="13.375" style="301" customWidth="1"/>
    <col min="14353" max="14590" width="11" style="301"/>
    <col min="14591" max="14591" width="4.125" style="301" customWidth="1"/>
    <col min="14592" max="14592" width="11.75" style="301" customWidth="1"/>
    <col min="14593" max="14594" width="18.125" style="301" customWidth="1"/>
    <col min="14595" max="14595" width="4.125" style="301" customWidth="1"/>
    <col min="14596" max="14596" width="14.625" style="301" customWidth="1"/>
    <col min="14597" max="14605" width="18.125" style="301" customWidth="1"/>
    <col min="14606" max="14606" width="12.25" style="301" customWidth="1"/>
    <col min="14607" max="14608" width="13.375" style="301" customWidth="1"/>
    <col min="14609" max="14846" width="11" style="301"/>
    <col min="14847" max="14847" width="4.125" style="301" customWidth="1"/>
    <col min="14848" max="14848" width="11.75" style="301" customWidth="1"/>
    <col min="14849" max="14850" width="18.125" style="301" customWidth="1"/>
    <col min="14851" max="14851" width="4.125" style="301" customWidth="1"/>
    <col min="14852" max="14852" width="14.625" style="301" customWidth="1"/>
    <col min="14853" max="14861" width="18.125" style="301" customWidth="1"/>
    <col min="14862" max="14862" width="12.25" style="301" customWidth="1"/>
    <col min="14863" max="14864" width="13.375" style="301" customWidth="1"/>
    <col min="14865" max="15102" width="11" style="301"/>
    <col min="15103" max="15103" width="4.125" style="301" customWidth="1"/>
    <col min="15104" max="15104" width="11.75" style="301" customWidth="1"/>
    <col min="15105" max="15106" width="18.125" style="301" customWidth="1"/>
    <col min="15107" max="15107" width="4.125" style="301" customWidth="1"/>
    <col min="15108" max="15108" width="14.625" style="301" customWidth="1"/>
    <col min="15109" max="15117" width="18.125" style="301" customWidth="1"/>
    <col min="15118" max="15118" width="12.25" style="301" customWidth="1"/>
    <col min="15119" max="15120" width="13.375" style="301" customWidth="1"/>
    <col min="15121" max="15358" width="11" style="301"/>
    <col min="15359" max="15359" width="4.125" style="301" customWidth="1"/>
    <col min="15360" max="15360" width="11.75" style="301" customWidth="1"/>
    <col min="15361" max="15362" width="18.125" style="301" customWidth="1"/>
    <col min="15363" max="15363" width="4.125" style="301" customWidth="1"/>
    <col min="15364" max="15364" width="14.625" style="301" customWidth="1"/>
    <col min="15365" max="15373" width="18.125" style="301" customWidth="1"/>
    <col min="15374" max="15374" width="12.25" style="301" customWidth="1"/>
    <col min="15375" max="15376" width="13.375" style="301" customWidth="1"/>
    <col min="15377" max="15614" width="11" style="301"/>
    <col min="15615" max="15615" width="4.125" style="301" customWidth="1"/>
    <col min="15616" max="15616" width="11.75" style="301" customWidth="1"/>
    <col min="15617" max="15618" width="18.125" style="301" customWidth="1"/>
    <col min="15619" max="15619" width="4.125" style="301" customWidth="1"/>
    <col min="15620" max="15620" width="14.625" style="301" customWidth="1"/>
    <col min="15621" max="15629" width="18.125" style="301" customWidth="1"/>
    <col min="15630" max="15630" width="12.25" style="301" customWidth="1"/>
    <col min="15631" max="15632" width="13.375" style="301" customWidth="1"/>
    <col min="15633" max="15870" width="11" style="301"/>
    <col min="15871" max="15871" width="4.125" style="301" customWidth="1"/>
    <col min="15872" max="15872" width="11.75" style="301" customWidth="1"/>
    <col min="15873" max="15874" width="18.125" style="301" customWidth="1"/>
    <col min="15875" max="15875" width="4.125" style="301" customWidth="1"/>
    <col min="15876" max="15876" width="14.625" style="301" customWidth="1"/>
    <col min="15877" max="15885" width="18.125" style="301" customWidth="1"/>
    <col min="15886" max="15886" width="12.25" style="301" customWidth="1"/>
    <col min="15887" max="15888" width="13.375" style="301" customWidth="1"/>
    <col min="15889" max="16126" width="11" style="301"/>
    <col min="16127" max="16127" width="4.125" style="301" customWidth="1"/>
    <col min="16128" max="16128" width="11.75" style="301" customWidth="1"/>
    <col min="16129" max="16130" width="18.125" style="301" customWidth="1"/>
    <col min="16131" max="16131" width="4.125" style="301" customWidth="1"/>
    <col min="16132" max="16132" width="14.625" style="301" customWidth="1"/>
    <col min="16133" max="16141" width="18.125" style="301" customWidth="1"/>
    <col min="16142" max="16142" width="12.25" style="301" customWidth="1"/>
    <col min="16143" max="16144" width="13.375" style="301" customWidth="1"/>
    <col min="16145" max="16384" width="11" style="301"/>
  </cols>
  <sheetData>
    <row r="1" spans="2:15" ht="21.75" customHeight="1" x14ac:dyDescent="0.2"/>
    <row r="2" spans="2:15" ht="31.5" customHeight="1" x14ac:dyDescent="0.2">
      <c r="B2" s="173" t="s">
        <v>187</v>
      </c>
      <c r="C2" s="302"/>
      <c r="D2" s="303"/>
      <c r="E2" s="304"/>
      <c r="F2" s="173" t="s">
        <v>188</v>
      </c>
      <c r="G2" s="176"/>
      <c r="H2" s="305"/>
      <c r="I2" s="306"/>
      <c r="J2" s="306"/>
      <c r="K2" s="306"/>
    </row>
    <row r="3" spans="2:15" ht="54.75" customHeight="1" x14ac:dyDescent="0.2">
      <c r="B3" s="307" t="s">
        <v>189</v>
      </c>
      <c r="C3" s="308">
        <f>'A. Allgemeine Informationen'!$C$8</f>
        <v>0</v>
      </c>
      <c r="D3" s="309"/>
      <c r="E3" s="310"/>
      <c r="F3" s="174" t="s">
        <v>63</v>
      </c>
      <c r="G3" s="144" t="s">
        <v>708</v>
      </c>
      <c r="H3" s="145" t="s">
        <v>47</v>
      </c>
      <c r="I3" s="306"/>
      <c r="J3" s="306"/>
      <c r="K3" s="306"/>
      <c r="L3" s="311"/>
      <c r="M3" s="311"/>
      <c r="N3" s="311"/>
      <c r="O3" s="311"/>
    </row>
    <row r="4" spans="2:15" ht="15.75" customHeight="1" x14ac:dyDescent="0.2">
      <c r="B4" s="312" t="s">
        <v>190</v>
      </c>
      <c r="C4" s="308">
        <f>'A. Allgemeine Informationen'!$C$10</f>
        <v>0</v>
      </c>
      <c r="D4" s="313"/>
      <c r="E4" s="314"/>
      <c r="F4" s="315">
        <v>2023</v>
      </c>
      <c r="G4" s="316">
        <v>103.1</v>
      </c>
      <c r="H4" s="317"/>
      <c r="I4" s="306"/>
      <c r="J4" s="306"/>
      <c r="K4" s="306"/>
      <c r="L4" s="311"/>
      <c r="M4" s="311"/>
      <c r="N4" s="311"/>
      <c r="O4" s="311"/>
    </row>
    <row r="5" spans="2:15" ht="15.75" customHeight="1" x14ac:dyDescent="0.2">
      <c r="B5" s="312" t="s">
        <v>191</v>
      </c>
      <c r="C5" s="308">
        <f>'A. Allgemeine Informationen'!$C$11</f>
        <v>1</v>
      </c>
      <c r="D5" s="309"/>
      <c r="E5" s="314"/>
      <c r="F5" s="315">
        <v>2024</v>
      </c>
      <c r="G5" s="316">
        <v>110.2</v>
      </c>
      <c r="H5" s="319">
        <v>9.1000000000000004E-3</v>
      </c>
      <c r="I5" s="306"/>
      <c r="J5" s="306"/>
      <c r="K5" s="306"/>
      <c r="L5" s="311"/>
      <c r="M5" s="311"/>
      <c r="N5" s="311"/>
      <c r="O5" s="311"/>
    </row>
    <row r="6" spans="2:15" ht="15.75" customHeight="1" x14ac:dyDescent="0.2">
      <c r="B6" s="312" t="s">
        <v>38</v>
      </c>
      <c r="C6" s="308" t="str">
        <f>'A. Allgemeine Informationen'!$C$12</f>
        <v>bitte wählen</v>
      </c>
      <c r="D6" s="318"/>
      <c r="E6" s="314"/>
      <c r="F6" s="315">
        <v>2025</v>
      </c>
      <c r="G6" s="316">
        <v>116.7</v>
      </c>
      <c r="H6" s="319">
        <f>(1+$H$5)^2-1</f>
        <v>1.8282810000000316E-2</v>
      </c>
      <c r="I6" s="306"/>
      <c r="J6" s="306"/>
      <c r="K6" s="306"/>
      <c r="L6" s="311"/>
      <c r="M6" s="311"/>
      <c r="N6" s="311"/>
      <c r="O6" s="311"/>
    </row>
    <row r="7" spans="2:15" ht="15.75" customHeight="1" x14ac:dyDescent="0.2">
      <c r="B7" s="312" t="s">
        <v>245</v>
      </c>
      <c r="C7" s="320">
        <f>'C. Erlösobergrenze'!$F$5</f>
        <v>0</v>
      </c>
      <c r="D7" s="309"/>
      <c r="E7" s="314"/>
      <c r="F7" s="315">
        <v>2026</v>
      </c>
      <c r="G7" s="316">
        <f t="shared" ref="G7:G9" si="0">ROUND(G6^2/G5,1)</f>
        <v>123.6</v>
      </c>
      <c r="H7" s="319">
        <f>(1+$H$5)^3-1</f>
        <v>2.7549183571000446E-2</v>
      </c>
      <c r="I7" s="306"/>
      <c r="J7" s="306"/>
      <c r="K7" s="306"/>
      <c r="L7" s="311"/>
      <c r="M7" s="311"/>
      <c r="N7" s="311"/>
      <c r="O7" s="311"/>
    </row>
    <row r="8" spans="2:15" ht="15.75" customHeight="1" x14ac:dyDescent="0.2">
      <c r="B8" s="312" t="s">
        <v>246</v>
      </c>
      <c r="C8" s="308">
        <v>2021</v>
      </c>
      <c r="D8" s="309"/>
      <c r="E8" s="314"/>
      <c r="F8" s="315">
        <v>2027</v>
      </c>
      <c r="G8" s="316">
        <f t="shared" si="0"/>
        <v>130.9</v>
      </c>
      <c r="H8" s="319">
        <f>(1+$H$5)^4-1</f>
        <v>3.6899881141496671E-2</v>
      </c>
      <c r="I8" s="306"/>
      <c r="J8" s="306"/>
      <c r="K8" s="306"/>
      <c r="L8" s="311"/>
      <c r="M8" s="311"/>
      <c r="N8" s="311"/>
      <c r="O8" s="311"/>
    </row>
    <row r="9" spans="2:15" ht="15.75" customHeight="1" x14ac:dyDescent="0.2">
      <c r="B9" s="321"/>
      <c r="C9" s="321"/>
      <c r="D9" s="322"/>
      <c r="E9" s="311"/>
      <c r="F9" s="315">
        <v>2028</v>
      </c>
      <c r="G9" s="316">
        <f t="shared" si="0"/>
        <v>138.6</v>
      </c>
      <c r="H9" s="319">
        <f>(1+$H$5)^5-1</f>
        <v>4.6335670059884482E-2</v>
      </c>
      <c r="I9" s="306"/>
      <c r="J9" s="306"/>
      <c r="K9" s="306"/>
      <c r="L9" s="311"/>
      <c r="M9" s="311"/>
      <c r="N9" s="311"/>
      <c r="O9" s="311"/>
    </row>
    <row r="10" spans="2:15" ht="15.75" customHeight="1" x14ac:dyDescent="0.2">
      <c r="B10" s="321"/>
      <c r="C10" s="321"/>
      <c r="D10" s="321"/>
      <c r="E10" s="311"/>
      <c r="F10" s="323"/>
      <c r="G10" s="322"/>
      <c r="H10" s="322"/>
      <c r="I10" s="322"/>
      <c r="J10" s="322"/>
      <c r="K10" s="322"/>
      <c r="L10" s="322"/>
      <c r="M10" s="311"/>
      <c r="N10" s="311"/>
      <c r="O10" s="311"/>
    </row>
    <row r="11" spans="2:15" ht="15.75" customHeight="1" x14ac:dyDescent="0.2">
      <c r="B11" s="324"/>
      <c r="C11" s="324"/>
      <c r="D11" s="311"/>
      <c r="E11" s="311"/>
      <c r="F11" s="311"/>
      <c r="G11" s="311"/>
      <c r="H11" s="311"/>
      <c r="I11" s="311"/>
      <c r="J11" s="311"/>
      <c r="K11" s="311"/>
      <c r="L11" s="311"/>
      <c r="M11" s="325"/>
      <c r="N11" s="311"/>
      <c r="O11" s="311"/>
    </row>
    <row r="12" spans="2:15" ht="31.5" customHeight="1" x14ac:dyDescent="0.2">
      <c r="B12" s="173" t="s">
        <v>113</v>
      </c>
      <c r="C12" s="175"/>
      <c r="D12" s="176"/>
      <c r="E12" s="176"/>
      <c r="F12" s="177"/>
      <c r="G12" s="177"/>
      <c r="H12" s="175"/>
      <c r="I12" s="175"/>
      <c r="J12" s="175"/>
      <c r="K12" s="175"/>
      <c r="L12" s="175"/>
      <c r="M12" s="175"/>
      <c r="N12" s="175"/>
      <c r="O12" s="175"/>
    </row>
    <row r="13" spans="2:15" ht="110.25" customHeight="1" x14ac:dyDescent="0.2">
      <c r="B13" s="179" t="s">
        <v>63</v>
      </c>
      <c r="C13" s="179" t="s">
        <v>192</v>
      </c>
      <c r="D13" s="179" t="s">
        <v>193</v>
      </c>
      <c r="E13" s="179" t="s">
        <v>194</v>
      </c>
      <c r="F13" s="179" t="s">
        <v>105</v>
      </c>
      <c r="G13" s="179" t="s">
        <v>202</v>
      </c>
      <c r="H13" s="179" t="s">
        <v>195</v>
      </c>
      <c r="I13" s="179" t="s">
        <v>196</v>
      </c>
      <c r="J13" s="179" t="s">
        <v>197</v>
      </c>
      <c r="K13" s="179" t="s">
        <v>198</v>
      </c>
      <c r="L13" s="179" t="s">
        <v>199</v>
      </c>
      <c r="M13" s="179" t="s">
        <v>200</v>
      </c>
      <c r="N13" s="179" t="s">
        <v>201</v>
      </c>
      <c r="O13" s="179" t="s">
        <v>7</v>
      </c>
    </row>
    <row r="14" spans="2:15" ht="14.25" x14ac:dyDescent="0.2">
      <c r="B14" s="178"/>
      <c r="C14" s="178" t="s">
        <v>11</v>
      </c>
      <c r="D14" s="178" t="s">
        <v>12</v>
      </c>
      <c r="E14" s="178" t="s">
        <v>183</v>
      </c>
      <c r="F14" s="180" t="s">
        <v>184</v>
      </c>
      <c r="G14" s="180" t="s">
        <v>185</v>
      </c>
      <c r="H14" s="178" t="s">
        <v>117</v>
      </c>
      <c r="I14" s="180" t="s">
        <v>13</v>
      </c>
      <c r="J14" s="180" t="s">
        <v>186</v>
      </c>
      <c r="K14" s="180" t="s">
        <v>14</v>
      </c>
      <c r="L14" s="178" t="s">
        <v>203</v>
      </c>
      <c r="M14" s="180" t="s">
        <v>116</v>
      </c>
      <c r="N14" s="180" t="s">
        <v>15</v>
      </c>
      <c r="O14" s="180" t="s">
        <v>16</v>
      </c>
    </row>
    <row r="15" spans="2:15" ht="15.75" customHeight="1" x14ac:dyDescent="0.2">
      <c r="B15" s="169">
        <f>'A. Allgemeine Informationen'!$C$14</f>
        <v>2025</v>
      </c>
      <c r="C15" s="170">
        <f>SUM(D15:O15)</f>
        <v>0</v>
      </c>
      <c r="D15" s="171">
        <f>'C. Erlösobergrenze'!$I$14</f>
        <v>0</v>
      </c>
      <c r="E15" s="172">
        <f>'C. Erlösobergrenze'!$I$42</f>
        <v>0</v>
      </c>
      <c r="F15" s="171">
        <f>'C. Erlösobergrenze'!I49</f>
        <v>0</v>
      </c>
      <c r="G15" s="171">
        <f>'C. Erlösobergrenze'!$I$51</f>
        <v>0</v>
      </c>
      <c r="H15" s="171">
        <f>(E15+F15+G15)*(VLOOKUP($B$15,$F$5:$G$9,2,FALSE)/$G$4-1)</f>
        <v>0</v>
      </c>
      <c r="I15" s="171">
        <f>(E15+F15+G15)*(-VLOOKUP($B$15,$F$5:$H$9,3,FALSE))</f>
        <v>0</v>
      </c>
      <c r="J15" s="171">
        <f>'C. Erlösobergrenze'!$I$56</f>
        <v>0</v>
      </c>
      <c r="K15" s="171">
        <f>'C. Erlösobergrenze'!$I$58</f>
        <v>0</v>
      </c>
      <c r="L15" s="171">
        <f>('C. Erlösobergrenze'!$I$60-'C. Erlösobergrenze'!$I$61)</f>
        <v>0</v>
      </c>
      <c r="M15" s="171">
        <f>SUM('C. Erlösobergrenze'!$I$63:$I$68)</f>
        <v>0</v>
      </c>
      <c r="N15" s="171">
        <f>'C. Erlösobergrenze'!$I$70</f>
        <v>0</v>
      </c>
      <c r="O15" s="171">
        <f>'C. Erlösobergrenze'!$I$72</f>
        <v>0</v>
      </c>
    </row>
  </sheetData>
  <pageMargins left="0.78740157480314965" right="0.78740157480314965" top="0.98425196850393704" bottom="0.98425196850393704" header="0.51181102362204722" footer="0.51181102362204722"/>
  <pageSetup paperSize="9" scale="47" orientation="landscape" verticalDpi="4" r:id="rId1"/>
  <headerFooter alignWithMargins="0">
    <oddHeader>&amp;LAnlage 1_1: Erlösobergrenzen 3. Regulierungsperiode (2019 - 2023)&amp;C0&amp;RAZ: BK8-17/0-11</oddHeader>
    <oddFooter>&amp;RSeite &amp;P von 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_C">
    <tabColor rgb="FFFFFF99"/>
    <pageSetUpPr fitToPage="1"/>
  </sheetPr>
  <dimension ref="A1:K80"/>
  <sheetViews>
    <sheetView showGridLines="0" zoomScaleNormal="100" zoomScaleSheetLayoutView="80" workbookViewId="0">
      <pane ySplit="9" topLeftCell="A10" activePane="bottomLeft" state="frozen"/>
      <selection pane="bottomLeft" activeCell="A10" sqref="A10"/>
    </sheetView>
  </sheetViews>
  <sheetFormatPr baseColWidth="10" defaultColWidth="10" defaultRowHeight="12.75" x14ac:dyDescent="0.2"/>
  <cols>
    <col min="1" max="1" width="2.625" style="24" customWidth="1"/>
    <col min="2" max="2" width="15.625" style="24" customWidth="1"/>
    <col min="3" max="3" width="60.625" style="24" customWidth="1"/>
    <col min="4" max="4" width="10.625" style="24" customWidth="1"/>
    <col min="5" max="5" width="3.625" style="24" customWidth="1"/>
    <col min="6" max="7" width="13.625" style="24" customWidth="1"/>
    <col min="8" max="8" width="3.625" style="24" customWidth="1"/>
    <col min="9" max="10" width="13.625" style="24" customWidth="1"/>
    <col min="11" max="11" width="25.625" style="24" customWidth="1"/>
    <col min="12" max="16384" width="10" style="24"/>
  </cols>
  <sheetData>
    <row r="1" spans="1:10" s="22" customFormat="1" ht="15.75" x14ac:dyDescent="0.2">
      <c r="A1" s="255"/>
      <c r="B1" s="255"/>
      <c r="C1" s="168" t="str">
        <f>"Meldung für das Jahr "&amp;'A. Allgemeine Informationen'!$C$14</f>
        <v>Meldung für das Jahr 2025</v>
      </c>
      <c r="J1" s="23"/>
    </row>
    <row r="2" spans="1:10" s="22" customFormat="1" x14ac:dyDescent="0.2">
      <c r="A2" s="23"/>
      <c r="B2" s="23"/>
      <c r="D2" s="23"/>
      <c r="E2" s="23"/>
      <c r="F2" s="23"/>
      <c r="G2" s="23"/>
      <c r="H2" s="23"/>
      <c r="I2" s="23"/>
      <c r="J2" s="23"/>
    </row>
    <row r="3" spans="1:10" ht="25.5" customHeight="1" x14ac:dyDescent="0.2">
      <c r="B3" s="196"/>
      <c r="C3" s="182" t="s">
        <v>217</v>
      </c>
      <c r="D3" s="258"/>
      <c r="E3" s="186"/>
      <c r="F3" s="254" t="str">
        <f>'B. Übersicht EOG'!C6</f>
        <v>bitte wählen</v>
      </c>
      <c r="G3" s="257"/>
      <c r="H3" s="218"/>
      <c r="I3" s="218"/>
      <c r="J3" s="218"/>
    </row>
    <row r="4" spans="1:10" ht="25.5" customHeight="1" x14ac:dyDescent="0.2">
      <c r="B4" s="196"/>
      <c r="C4" s="182" t="s">
        <v>6</v>
      </c>
      <c r="D4" s="258"/>
      <c r="E4" s="186"/>
      <c r="F4" s="271">
        <v>2021</v>
      </c>
      <c r="G4" s="270"/>
      <c r="H4" s="218"/>
      <c r="I4" s="218"/>
      <c r="J4" s="218"/>
    </row>
    <row r="5" spans="1:10" ht="25.5" customHeight="1" x14ac:dyDescent="0.2">
      <c r="B5" s="196"/>
      <c r="C5" s="182" t="s">
        <v>205</v>
      </c>
      <c r="D5" s="256"/>
      <c r="E5" s="259"/>
      <c r="F5" s="435"/>
      <c r="G5" s="218"/>
      <c r="H5" s="218"/>
      <c r="I5" s="218"/>
      <c r="J5" s="218"/>
    </row>
    <row r="6" spans="1:10" ht="25.5" customHeight="1" x14ac:dyDescent="0.2">
      <c r="B6" s="196"/>
      <c r="C6" s="182" t="s">
        <v>115</v>
      </c>
      <c r="D6" s="208" t="s">
        <v>236</v>
      </c>
      <c r="E6" s="213"/>
      <c r="F6" s="217"/>
      <c r="G6" s="218"/>
      <c r="H6" s="218"/>
      <c r="I6" s="218"/>
      <c r="J6" s="218"/>
    </row>
    <row r="8" spans="1:10" x14ac:dyDescent="0.2">
      <c r="A8" s="25"/>
      <c r="B8" s="220"/>
      <c r="C8" s="25"/>
      <c r="D8" s="25"/>
      <c r="E8" s="25"/>
      <c r="F8" s="25"/>
      <c r="G8" s="25"/>
      <c r="H8" s="220"/>
      <c r="I8" s="25"/>
      <c r="J8" s="25"/>
    </row>
    <row r="9" spans="1:10" ht="36" customHeight="1" x14ac:dyDescent="0.2">
      <c r="B9" s="210" t="s">
        <v>112</v>
      </c>
      <c r="C9" s="583" t="s">
        <v>113</v>
      </c>
      <c r="D9" s="584"/>
      <c r="E9" s="206"/>
      <c r="F9" s="211" t="s">
        <v>114</v>
      </c>
      <c r="G9" s="212"/>
      <c r="H9" s="213"/>
      <c r="I9" s="214">
        <f>'A. Allgemeine Informationen'!$C$14</f>
        <v>2025</v>
      </c>
      <c r="J9" s="212"/>
    </row>
    <row r="11" spans="1:10" x14ac:dyDescent="0.2">
      <c r="B11" s="196"/>
      <c r="C11" s="260"/>
      <c r="D11" s="260"/>
      <c r="E11" s="261"/>
      <c r="F11" s="218"/>
      <c r="G11" s="218"/>
      <c r="H11" s="218"/>
      <c r="I11" s="218"/>
      <c r="J11" s="218"/>
    </row>
    <row r="12" spans="1:10" ht="25.5" customHeight="1" x14ac:dyDescent="0.2">
      <c r="B12" s="183" t="s">
        <v>94</v>
      </c>
      <c r="C12" s="184" t="s">
        <v>32</v>
      </c>
      <c r="D12" s="185" t="s">
        <v>218</v>
      </c>
      <c r="E12" s="262"/>
      <c r="F12" s="221"/>
      <c r="G12" s="218"/>
      <c r="H12" s="218"/>
      <c r="I12" s="222">
        <f>I14+(I42+I49+I51)*(I53-I54)+I56+I58+(I60-I61)+SUM(I63:I68)+I70+I72</f>
        <v>0</v>
      </c>
      <c r="J12" s="218"/>
    </row>
    <row r="13" spans="1:10" ht="19.5" customHeight="1" x14ac:dyDescent="0.2">
      <c r="B13" s="186"/>
      <c r="C13" s="187"/>
      <c r="D13" s="188"/>
      <c r="E13" s="200"/>
      <c r="F13" s="223" t="s">
        <v>36</v>
      </c>
      <c r="G13" s="224" t="s">
        <v>37</v>
      </c>
      <c r="H13" s="225"/>
      <c r="I13" s="223" t="s">
        <v>36</v>
      </c>
      <c r="J13" s="224" t="s">
        <v>37</v>
      </c>
    </row>
    <row r="14" spans="1:10" ht="25.5" customHeight="1" x14ac:dyDescent="0.2">
      <c r="B14" s="189"/>
      <c r="C14" s="190" t="s">
        <v>95</v>
      </c>
      <c r="D14" s="191" t="s">
        <v>219</v>
      </c>
      <c r="E14" s="263"/>
      <c r="F14" s="227">
        <f>IF($F$3="Vereinfachtes Verfahren",(F20+F21+F25)+F15,F16-G16)</f>
        <v>0</v>
      </c>
      <c r="G14" s="228"/>
      <c r="H14" s="219"/>
      <c r="I14" s="227">
        <f>$F$14+(I16-J16-$F$16+$G$16)</f>
        <v>0</v>
      </c>
      <c r="J14" s="228"/>
    </row>
    <row r="15" spans="1:10" ht="25.5" customHeight="1" x14ac:dyDescent="0.2">
      <c r="B15" s="203" t="s">
        <v>261</v>
      </c>
      <c r="C15" s="190" t="s">
        <v>262</v>
      </c>
      <c r="D15" s="193"/>
      <c r="E15" s="264"/>
      <c r="F15" s="227">
        <f>IF($F$3="Vereinfachtes Verfahren",F6*0.05,0)</f>
        <v>0</v>
      </c>
      <c r="G15" s="228"/>
      <c r="H15" s="219"/>
      <c r="I15" s="227">
        <f>F15</f>
        <v>0</v>
      </c>
      <c r="J15" s="228"/>
    </row>
    <row r="16" spans="1:10" ht="25.5" customHeight="1" x14ac:dyDescent="0.2">
      <c r="B16" s="192"/>
      <c r="C16" s="190" t="s">
        <v>96</v>
      </c>
      <c r="D16" s="194"/>
      <c r="E16" s="264"/>
      <c r="F16" s="227">
        <f>SUM(F17:F37)</f>
        <v>0</v>
      </c>
      <c r="G16" s="227">
        <f>SUM(G17:G37)</f>
        <v>0</v>
      </c>
      <c r="H16" s="219"/>
      <c r="I16" s="227">
        <f>SUM(I17:I37)</f>
        <v>0</v>
      </c>
      <c r="J16" s="227">
        <f t="shared" ref="J16" si="0">SUM(J17:J37)</f>
        <v>0</v>
      </c>
    </row>
    <row r="17" spans="2:11" ht="25.5" customHeight="1" x14ac:dyDescent="0.2">
      <c r="B17" s="203" t="s">
        <v>659</v>
      </c>
      <c r="C17" s="190" t="s">
        <v>72</v>
      </c>
      <c r="D17" s="194"/>
      <c r="E17" s="264"/>
      <c r="F17" s="217"/>
      <c r="G17" s="217"/>
      <c r="H17" s="219"/>
      <c r="I17" s="250">
        <f>'Anlage 2-1'!$E$8</f>
        <v>0</v>
      </c>
      <c r="J17" s="250">
        <f>'Anlage 2-1'!$F$8</f>
        <v>0</v>
      </c>
      <c r="K17" s="276" t="s">
        <v>249</v>
      </c>
    </row>
    <row r="18" spans="2:11" ht="25.5" customHeight="1" x14ac:dyDescent="0.2">
      <c r="B18" s="203" t="s">
        <v>660</v>
      </c>
      <c r="C18" s="190" t="s">
        <v>60</v>
      </c>
      <c r="D18" s="194"/>
      <c r="E18" s="264"/>
      <c r="F18" s="217"/>
      <c r="G18" s="217"/>
      <c r="H18" s="219"/>
      <c r="I18" s="217"/>
      <c r="J18" s="217"/>
    </row>
    <row r="19" spans="2:11" ht="25.5" customHeight="1" x14ac:dyDescent="0.2">
      <c r="B19" s="203" t="s">
        <v>661</v>
      </c>
      <c r="C19" s="190" t="s">
        <v>61</v>
      </c>
      <c r="D19" s="194"/>
      <c r="E19" s="264"/>
      <c r="F19" s="217"/>
      <c r="G19" s="229"/>
      <c r="H19" s="219"/>
      <c r="I19" s="217"/>
      <c r="J19" s="229"/>
    </row>
    <row r="20" spans="2:11" ht="25.5" customHeight="1" x14ac:dyDescent="0.2">
      <c r="B20" s="203" t="s">
        <v>662</v>
      </c>
      <c r="C20" s="190" t="s">
        <v>71</v>
      </c>
      <c r="D20" s="194"/>
      <c r="E20" s="264"/>
      <c r="F20" s="217"/>
      <c r="G20" s="229"/>
      <c r="H20" s="219"/>
      <c r="I20" s="250">
        <f>'Anlage 2-4'!B12</f>
        <v>0</v>
      </c>
      <c r="J20" s="229"/>
      <c r="K20" s="536" t="s">
        <v>250</v>
      </c>
    </row>
    <row r="21" spans="2:11" ht="25.5" customHeight="1" x14ac:dyDescent="0.2">
      <c r="B21" s="203" t="s">
        <v>663</v>
      </c>
      <c r="C21" s="190" t="s">
        <v>172</v>
      </c>
      <c r="D21" s="194"/>
      <c r="E21" s="200"/>
      <c r="F21" s="217"/>
      <c r="G21" s="229"/>
      <c r="H21" s="219"/>
      <c r="I21" s="217"/>
      <c r="J21" s="229"/>
    </row>
    <row r="22" spans="2:11" ht="25.5" customHeight="1" x14ac:dyDescent="0.2">
      <c r="B22" s="203" t="s">
        <v>664</v>
      </c>
      <c r="C22" s="190" t="s">
        <v>500</v>
      </c>
      <c r="D22" s="194"/>
      <c r="E22" s="200"/>
      <c r="F22" s="240">
        <v>0</v>
      </c>
      <c r="G22" s="229"/>
      <c r="H22" s="219"/>
      <c r="I22" s="240">
        <v>0</v>
      </c>
      <c r="J22" s="229"/>
    </row>
    <row r="23" spans="2:11" ht="25.5" customHeight="1" x14ac:dyDescent="0.2">
      <c r="B23" s="203" t="s">
        <v>665</v>
      </c>
      <c r="C23" s="190" t="s">
        <v>499</v>
      </c>
      <c r="D23" s="194"/>
      <c r="E23" s="200"/>
      <c r="F23" s="240">
        <v>0</v>
      </c>
      <c r="G23" s="229"/>
      <c r="H23" s="219"/>
      <c r="I23" s="240">
        <v>0</v>
      </c>
      <c r="J23" s="229"/>
    </row>
    <row r="24" spans="2:11" ht="37.700000000000003" customHeight="1" x14ac:dyDescent="0.2">
      <c r="B24" s="203" t="s">
        <v>666</v>
      </c>
      <c r="C24" s="190" t="s">
        <v>376</v>
      </c>
      <c r="D24" s="194"/>
      <c r="E24" s="264"/>
      <c r="F24" s="217"/>
      <c r="G24" s="229"/>
      <c r="H24" s="219"/>
      <c r="I24" s="217"/>
      <c r="J24" s="229"/>
    </row>
    <row r="25" spans="2:11" ht="25.5" customHeight="1" x14ac:dyDescent="0.2">
      <c r="B25" s="203" t="s">
        <v>667</v>
      </c>
      <c r="C25" s="190" t="s">
        <v>386</v>
      </c>
      <c r="D25" s="194"/>
      <c r="E25" s="264"/>
      <c r="F25" s="217"/>
      <c r="G25" s="229"/>
      <c r="H25" s="219"/>
      <c r="I25" s="250">
        <f>'Anlage 2-8'!$I$60</f>
        <v>0</v>
      </c>
      <c r="J25" s="229"/>
      <c r="K25" s="276" t="s">
        <v>251</v>
      </c>
    </row>
    <row r="26" spans="2:11" ht="25.5" customHeight="1" x14ac:dyDescent="0.2">
      <c r="B26" s="203" t="s">
        <v>668</v>
      </c>
      <c r="C26" s="190" t="s">
        <v>377</v>
      </c>
      <c r="D26" s="194"/>
      <c r="E26" s="264"/>
      <c r="F26" s="217"/>
      <c r="G26" s="229"/>
      <c r="H26" s="219"/>
      <c r="I26" s="250">
        <f>'Anlage 2-9'!$E$13</f>
        <v>0</v>
      </c>
      <c r="J26" s="229"/>
      <c r="K26" s="276" t="s">
        <v>252</v>
      </c>
    </row>
    <row r="27" spans="2:11" ht="25.5" customHeight="1" x14ac:dyDescent="0.2">
      <c r="B27" s="203" t="s">
        <v>669</v>
      </c>
      <c r="C27" s="190" t="s">
        <v>62</v>
      </c>
      <c r="D27" s="194"/>
      <c r="E27" s="264"/>
      <c r="F27" s="217"/>
      <c r="G27" s="229"/>
      <c r="H27" s="219"/>
      <c r="I27" s="250">
        <f>'Anlage 2-10'!$E$4</f>
        <v>0</v>
      </c>
      <c r="J27" s="229"/>
      <c r="K27" s="276" t="s">
        <v>253</v>
      </c>
    </row>
    <row r="28" spans="2:11" ht="25.5" customHeight="1" x14ac:dyDescent="0.2">
      <c r="B28" s="203" t="s">
        <v>670</v>
      </c>
      <c r="C28" s="190" t="s">
        <v>256</v>
      </c>
      <c r="D28" s="194"/>
      <c r="E28" s="264"/>
      <c r="F28" s="217"/>
      <c r="G28" s="229"/>
      <c r="H28" s="219"/>
      <c r="I28" s="250">
        <f>'Anlage 2-11'!$E$4</f>
        <v>0</v>
      </c>
      <c r="J28" s="229"/>
      <c r="K28" s="276" t="s">
        <v>254</v>
      </c>
    </row>
    <row r="29" spans="2:11" ht="25.5" customHeight="1" x14ac:dyDescent="0.2">
      <c r="B29" s="203" t="s">
        <v>671</v>
      </c>
      <c r="C29" s="190" t="s">
        <v>92</v>
      </c>
      <c r="D29" s="194"/>
      <c r="E29" s="200"/>
      <c r="F29" s="217"/>
      <c r="G29" s="229"/>
      <c r="H29" s="229"/>
      <c r="I29" s="217"/>
      <c r="J29" s="229"/>
    </row>
    <row r="30" spans="2:11" ht="25.5" customHeight="1" x14ac:dyDescent="0.2">
      <c r="B30" s="203" t="s">
        <v>672</v>
      </c>
      <c r="C30" s="190" t="s">
        <v>176</v>
      </c>
      <c r="D30" s="194"/>
      <c r="E30" s="200"/>
      <c r="F30" s="231"/>
      <c r="G30" s="217"/>
      <c r="H30" s="219"/>
      <c r="I30" s="231"/>
      <c r="J30" s="250">
        <f>'Anlage 2-13'!$F$25+'Anlage 2-13'!$G$25+'Anlage 2-13'!$H$25</f>
        <v>0</v>
      </c>
      <c r="K30" s="276" t="s">
        <v>255</v>
      </c>
    </row>
    <row r="31" spans="2:11" ht="25.5" customHeight="1" x14ac:dyDescent="0.2">
      <c r="B31" s="203" t="s">
        <v>674</v>
      </c>
      <c r="C31" s="190" t="s">
        <v>93</v>
      </c>
      <c r="D31" s="194"/>
      <c r="E31" s="264"/>
      <c r="F31" s="217"/>
      <c r="G31" s="232"/>
      <c r="H31" s="219"/>
      <c r="I31" s="217"/>
      <c r="J31" s="232"/>
    </row>
    <row r="32" spans="2:11" ht="37.700000000000003" customHeight="1" x14ac:dyDescent="0.2">
      <c r="B32" s="203" t="s">
        <v>673</v>
      </c>
      <c r="C32" s="190" t="s">
        <v>375</v>
      </c>
      <c r="D32" s="194"/>
      <c r="E32" s="264"/>
      <c r="F32" s="217"/>
      <c r="G32" s="233"/>
      <c r="H32" s="219"/>
      <c r="I32" s="217"/>
      <c r="J32" s="233"/>
    </row>
    <row r="33" spans="2:11" ht="25.5" customHeight="1" x14ac:dyDescent="0.2">
      <c r="B33" s="203" t="s">
        <v>677</v>
      </c>
      <c r="C33" s="190" t="s">
        <v>682</v>
      </c>
      <c r="D33" s="200"/>
      <c r="E33" s="200"/>
      <c r="F33" s="240">
        <v>0</v>
      </c>
      <c r="G33" s="235"/>
      <c r="H33" s="219"/>
      <c r="I33" s="546">
        <f>MIN('Anlage FL'!F8,'Anlage FL'!D8*'Anlage FL'!E8)</f>
        <v>0</v>
      </c>
      <c r="J33" s="235"/>
      <c r="K33" s="276" t="s">
        <v>688</v>
      </c>
    </row>
    <row r="34" spans="2:11" ht="25.5" hidden="1" customHeight="1" x14ac:dyDescent="0.2">
      <c r="B34" s="215"/>
      <c r="C34" s="216"/>
      <c r="D34" s="200"/>
      <c r="E34" s="200"/>
      <c r="F34" s="234"/>
      <c r="G34" s="235"/>
      <c r="H34" s="219"/>
      <c r="I34" s="234"/>
      <c r="J34" s="235"/>
    </row>
    <row r="35" spans="2:11" ht="25.5" hidden="1" customHeight="1" x14ac:dyDescent="0.2">
      <c r="B35" s="215"/>
      <c r="C35" s="216"/>
      <c r="D35" s="200"/>
      <c r="E35" s="200"/>
      <c r="F35" s="234"/>
      <c r="G35" s="235"/>
      <c r="H35" s="219"/>
      <c r="I35" s="234"/>
      <c r="J35" s="235"/>
    </row>
    <row r="36" spans="2:11" ht="25.5" hidden="1" customHeight="1" x14ac:dyDescent="0.2">
      <c r="B36" s="215"/>
      <c r="C36" s="216"/>
      <c r="D36" s="200"/>
      <c r="E36" s="200"/>
      <c r="F36" s="234"/>
      <c r="G36" s="235"/>
      <c r="H36" s="219"/>
      <c r="I36" s="234"/>
      <c r="J36" s="235"/>
    </row>
    <row r="37" spans="2:11" ht="25.5" hidden="1" customHeight="1" x14ac:dyDescent="0.2">
      <c r="B37" s="215"/>
      <c r="C37" s="216"/>
      <c r="D37" s="200"/>
      <c r="E37" s="200"/>
      <c r="F37" s="234"/>
      <c r="G37" s="235"/>
      <c r="H37" s="219"/>
      <c r="I37" s="234"/>
      <c r="J37" s="235"/>
    </row>
    <row r="38" spans="2:11" x14ac:dyDescent="0.2">
      <c r="B38" s="192"/>
      <c r="C38" s="195"/>
      <c r="D38" s="196"/>
      <c r="E38" s="265"/>
      <c r="F38" s="236"/>
      <c r="G38" s="237"/>
      <c r="H38" s="237"/>
      <c r="I38" s="236"/>
      <c r="J38" s="237"/>
    </row>
    <row r="39" spans="2:11" ht="25.5" customHeight="1" x14ac:dyDescent="0.2">
      <c r="B39" s="192"/>
      <c r="C39" s="190" t="s">
        <v>265</v>
      </c>
      <c r="D39" s="296"/>
      <c r="E39" s="264"/>
      <c r="F39" s="227">
        <f>$F$6-$F$14</f>
        <v>0</v>
      </c>
      <c r="G39" s="238"/>
      <c r="H39" s="238"/>
      <c r="I39" s="238"/>
      <c r="J39" s="238"/>
    </row>
    <row r="40" spans="2:11" ht="25.5" customHeight="1" x14ac:dyDescent="0.2">
      <c r="B40" s="192"/>
      <c r="C40" s="190" t="s">
        <v>242</v>
      </c>
      <c r="D40" s="191" t="s">
        <v>220</v>
      </c>
      <c r="E40" s="194"/>
      <c r="F40" s="239"/>
      <c r="G40" s="238"/>
      <c r="H40" s="238"/>
      <c r="I40" s="217"/>
      <c r="J40" s="238"/>
    </row>
    <row r="41" spans="2:11" x14ac:dyDescent="0.2">
      <c r="B41" s="192"/>
      <c r="C41" s="195"/>
      <c r="D41" s="196"/>
      <c r="E41" s="265"/>
      <c r="F41" s="236"/>
      <c r="G41" s="237"/>
      <c r="H41" s="237"/>
      <c r="I41" s="236"/>
      <c r="J41" s="237"/>
    </row>
    <row r="42" spans="2:11" ht="25.5" customHeight="1" x14ac:dyDescent="0.2">
      <c r="B42" s="197" t="s">
        <v>99</v>
      </c>
      <c r="C42" s="190" t="s">
        <v>100</v>
      </c>
      <c r="D42" s="198" t="s">
        <v>221</v>
      </c>
      <c r="E42" s="194"/>
      <c r="F42" s="236"/>
      <c r="G42" s="238"/>
      <c r="H42" s="238"/>
      <c r="I42" s="240">
        <f>($F$39-I40)*$F$5</f>
        <v>0</v>
      </c>
      <c r="J42" s="238"/>
    </row>
    <row r="43" spans="2:11" x14ac:dyDescent="0.2">
      <c r="B43" s="199"/>
      <c r="C43" s="200"/>
      <c r="D43" s="200"/>
      <c r="E43" s="200"/>
      <c r="F43" s="229"/>
      <c r="G43" s="226"/>
      <c r="H43" s="226"/>
      <c r="I43" s="229"/>
      <c r="J43" s="226"/>
    </row>
    <row r="44" spans="2:11" ht="25.5" customHeight="1" x14ac:dyDescent="0.2">
      <c r="B44" s="203" t="s">
        <v>248</v>
      </c>
      <c r="C44" s="190" t="s">
        <v>101</v>
      </c>
      <c r="D44" s="201" t="s">
        <v>102</v>
      </c>
      <c r="E44" s="213"/>
      <c r="F44" s="241">
        <v>0.2</v>
      </c>
      <c r="G44" s="242"/>
      <c r="H44" s="242"/>
      <c r="I44" s="242"/>
      <c r="J44" s="242"/>
    </row>
    <row r="45" spans="2:11" ht="25.5" customHeight="1" x14ac:dyDescent="0.2">
      <c r="B45" s="189" t="s">
        <v>103</v>
      </c>
      <c r="C45" s="190" t="s">
        <v>204</v>
      </c>
      <c r="D45" s="201" t="s">
        <v>222</v>
      </c>
      <c r="E45" s="206"/>
      <c r="F45" s="243"/>
      <c r="G45" s="242"/>
      <c r="H45" s="242"/>
      <c r="I45" s="242"/>
      <c r="J45" s="242"/>
    </row>
    <row r="46" spans="2:11" ht="25.5" customHeight="1" x14ac:dyDescent="0.2">
      <c r="B46" s="203" t="s">
        <v>248</v>
      </c>
      <c r="C46" s="190" t="s">
        <v>101</v>
      </c>
      <c r="D46" s="191" t="s">
        <v>223</v>
      </c>
      <c r="E46" s="194"/>
      <c r="F46" s="244"/>
      <c r="G46" s="242"/>
      <c r="H46" s="242"/>
      <c r="I46" s="245">
        <f>IF($F$45&lt;&gt;0,1-$F$45*('A. Allgemeine Informationen'!$C$14-($F$4+2)),1-$F$44*('A. Allgemeine Informationen'!$C$14-($F$4+2)))</f>
        <v>0.6</v>
      </c>
      <c r="J46" s="242"/>
    </row>
    <row r="47" spans="2:11" x14ac:dyDescent="0.2">
      <c r="B47" s="199"/>
      <c r="C47" s="200"/>
      <c r="D47" s="200"/>
      <c r="E47" s="200"/>
      <c r="F47" s="229"/>
      <c r="G47" s="226"/>
      <c r="H47" s="226"/>
      <c r="I47" s="229"/>
      <c r="J47" s="226"/>
    </row>
    <row r="48" spans="2:11" ht="25.5" customHeight="1" x14ac:dyDescent="0.2">
      <c r="B48" s="189" t="s">
        <v>104</v>
      </c>
      <c r="C48" s="190" t="s">
        <v>8</v>
      </c>
      <c r="D48" s="190" t="s">
        <v>224</v>
      </c>
      <c r="E48" s="194"/>
      <c r="F48" s="229"/>
      <c r="G48" s="219"/>
      <c r="H48" s="219"/>
      <c r="I48" s="240">
        <f>($F$39-I40-I42)</f>
        <v>0</v>
      </c>
      <c r="J48" s="219"/>
    </row>
    <row r="49" spans="2:11" ht="25.5" customHeight="1" x14ac:dyDescent="0.2">
      <c r="B49" s="192"/>
      <c r="C49" s="190" t="s">
        <v>105</v>
      </c>
      <c r="D49" s="202" t="s">
        <v>225</v>
      </c>
      <c r="E49" s="206"/>
      <c r="F49" s="226"/>
      <c r="G49" s="219"/>
      <c r="H49" s="219"/>
      <c r="I49" s="227">
        <f>I46*I48</f>
        <v>0</v>
      </c>
      <c r="J49" s="219"/>
    </row>
    <row r="50" spans="2:11" x14ac:dyDescent="0.2">
      <c r="B50" s="199"/>
      <c r="C50" s="200"/>
      <c r="D50" s="200"/>
      <c r="E50" s="200"/>
      <c r="F50" s="229"/>
      <c r="G50" s="226"/>
      <c r="H50" s="226"/>
      <c r="I50" s="229"/>
      <c r="J50" s="226"/>
    </row>
    <row r="51" spans="2:11" ht="25.5" customHeight="1" x14ac:dyDescent="0.2">
      <c r="B51" s="189" t="s">
        <v>207</v>
      </c>
      <c r="C51" s="190" t="s">
        <v>208</v>
      </c>
      <c r="D51" s="190" t="s">
        <v>226</v>
      </c>
      <c r="E51" s="194"/>
      <c r="F51" s="217"/>
      <c r="G51" s="219"/>
      <c r="H51" s="219"/>
      <c r="I51" s="240">
        <f>$F$51/5</f>
        <v>0</v>
      </c>
      <c r="J51" s="219"/>
    </row>
    <row r="52" spans="2:11" x14ac:dyDescent="0.2">
      <c r="B52" s="199"/>
      <c r="C52" s="200"/>
      <c r="D52" s="200"/>
      <c r="E52" s="200"/>
      <c r="F52" s="229"/>
      <c r="G52" s="226"/>
      <c r="H52" s="226"/>
      <c r="I52" s="229"/>
      <c r="J52" s="226"/>
    </row>
    <row r="53" spans="2:11" ht="25.5" customHeight="1" x14ac:dyDescent="0.2">
      <c r="B53" s="189" t="s">
        <v>106</v>
      </c>
      <c r="C53" s="190" t="s">
        <v>206</v>
      </c>
      <c r="D53" s="191" t="s">
        <v>227</v>
      </c>
      <c r="E53" s="194"/>
      <c r="F53" s="226"/>
      <c r="G53" s="219"/>
      <c r="H53" s="219"/>
      <c r="I53" s="246">
        <f>VLOOKUP('A. Allgemeine Informationen'!$C$14,'B. Übersicht EOG'!$F$5:$G$9,2,FALSE)/'B. Übersicht EOG'!$G$4</f>
        <v>1.1319107662463628</v>
      </c>
      <c r="J53" s="242"/>
    </row>
    <row r="54" spans="2:11" ht="25.5" customHeight="1" x14ac:dyDescent="0.2">
      <c r="B54" s="189" t="s">
        <v>107</v>
      </c>
      <c r="C54" s="190" t="s">
        <v>108</v>
      </c>
      <c r="D54" s="198" t="s">
        <v>228</v>
      </c>
      <c r="E54" s="266"/>
      <c r="F54" s="226"/>
      <c r="G54" s="219"/>
      <c r="H54" s="219"/>
      <c r="I54" s="247">
        <f>VLOOKUP('A. Allgemeine Informationen'!$C$14,'B. Übersicht EOG'!$F$5:$H$9,3,FALSE)</f>
        <v>1.8282810000000316E-2</v>
      </c>
      <c r="J54" s="248"/>
    </row>
    <row r="55" spans="2:11" x14ac:dyDescent="0.2">
      <c r="B55" s="195"/>
      <c r="C55" s="195"/>
      <c r="D55" s="195"/>
      <c r="E55" s="265"/>
      <c r="F55" s="195"/>
      <c r="G55" s="195"/>
      <c r="H55" s="195"/>
      <c r="I55" s="195"/>
      <c r="J55" s="195"/>
    </row>
    <row r="56" spans="2:11" ht="25.5" customHeight="1" x14ac:dyDescent="0.2">
      <c r="B56" s="203" t="s">
        <v>210</v>
      </c>
      <c r="C56" s="190" t="s">
        <v>209</v>
      </c>
      <c r="D56" s="204" t="s">
        <v>229</v>
      </c>
      <c r="E56" s="200"/>
      <c r="F56" s="229"/>
      <c r="G56" s="226"/>
      <c r="H56" s="226"/>
      <c r="I56" s="217"/>
      <c r="J56" s="226"/>
    </row>
    <row r="57" spans="2:11" x14ac:dyDescent="0.2">
      <c r="B57" s="195"/>
      <c r="C57" s="195"/>
      <c r="D57" s="195"/>
      <c r="E57" s="265"/>
      <c r="F57" s="195"/>
      <c r="G57" s="195"/>
      <c r="H57" s="195"/>
      <c r="I57" s="195"/>
      <c r="J57" s="195"/>
    </row>
    <row r="58" spans="2:11" ht="25.5" customHeight="1" x14ac:dyDescent="0.2">
      <c r="B58" s="203" t="s">
        <v>247</v>
      </c>
      <c r="C58" s="190" t="s">
        <v>109</v>
      </c>
      <c r="D58" s="204" t="s">
        <v>230</v>
      </c>
      <c r="E58" s="200"/>
      <c r="F58" s="229"/>
      <c r="G58" s="226"/>
      <c r="H58" s="226"/>
      <c r="I58" s="217"/>
      <c r="J58" s="226"/>
    </row>
    <row r="59" spans="2:11" x14ac:dyDescent="0.2">
      <c r="B59" s="199"/>
      <c r="C59" s="200"/>
      <c r="D59" s="200"/>
      <c r="E59" s="200"/>
      <c r="F59" s="229"/>
      <c r="G59" s="226"/>
      <c r="H59" s="226"/>
      <c r="I59" s="229"/>
      <c r="J59" s="226"/>
    </row>
    <row r="60" spans="2:11" ht="25.5" customHeight="1" x14ac:dyDescent="0.2">
      <c r="B60" s="189" t="s">
        <v>241</v>
      </c>
      <c r="C60" s="190" t="s">
        <v>211</v>
      </c>
      <c r="D60" s="198" t="s">
        <v>231</v>
      </c>
      <c r="E60" s="194"/>
      <c r="F60" s="249"/>
      <c r="G60" s="219"/>
      <c r="H60" s="219"/>
      <c r="I60" s="250">
        <f>'Anlage Volatile Kosten'!D10</f>
        <v>0</v>
      </c>
      <c r="J60" s="219"/>
      <c r="K60" s="276" t="s">
        <v>237</v>
      </c>
    </row>
    <row r="61" spans="2:11" ht="25.5" customHeight="1" x14ac:dyDescent="0.2">
      <c r="B61" s="189" t="s">
        <v>241</v>
      </c>
      <c r="C61" s="190" t="s">
        <v>212</v>
      </c>
      <c r="D61" s="198" t="s">
        <v>232</v>
      </c>
      <c r="E61" s="194"/>
      <c r="F61" s="229"/>
      <c r="G61" s="219"/>
      <c r="H61" s="219"/>
      <c r="I61" s="250">
        <f>'Anlage Volatile Kosten'!C10</f>
        <v>0</v>
      </c>
      <c r="J61" s="219"/>
    </row>
    <row r="62" spans="2:11" x14ac:dyDescent="0.2">
      <c r="B62" s="199"/>
      <c r="C62" s="200"/>
      <c r="D62" s="200"/>
      <c r="E62" s="200"/>
      <c r="F62" s="229"/>
      <c r="G62" s="226"/>
      <c r="H62" s="226"/>
      <c r="I62" s="229"/>
      <c r="J62" s="226"/>
    </row>
    <row r="63" spans="2:11" ht="25.5" customHeight="1" x14ac:dyDescent="0.2">
      <c r="B63" s="297"/>
      <c r="C63" s="188" t="s">
        <v>264</v>
      </c>
      <c r="D63" s="272"/>
      <c r="E63" s="200"/>
      <c r="F63" s="229"/>
      <c r="G63" s="219"/>
      <c r="H63" s="219"/>
      <c r="I63" s="217"/>
      <c r="J63" s="226"/>
    </row>
    <row r="64" spans="2:11" ht="25.5" customHeight="1" x14ac:dyDescent="0.2">
      <c r="B64" s="298"/>
      <c r="C64" s="188" t="s">
        <v>485</v>
      </c>
      <c r="D64" s="273"/>
      <c r="E64" s="200"/>
      <c r="F64" s="229"/>
      <c r="G64" s="219"/>
      <c r="H64" s="219"/>
      <c r="I64" s="217"/>
      <c r="J64" s="226"/>
    </row>
    <row r="65" spans="2:11" ht="25.5" customHeight="1" x14ac:dyDescent="0.2">
      <c r="B65" s="298" t="s">
        <v>263</v>
      </c>
      <c r="C65" s="188" t="s">
        <v>486</v>
      </c>
      <c r="D65" s="273" t="s">
        <v>233</v>
      </c>
      <c r="E65" s="200"/>
      <c r="F65" s="229"/>
      <c r="G65" s="219"/>
      <c r="H65" s="219"/>
      <c r="I65" s="217"/>
      <c r="J65" s="226"/>
    </row>
    <row r="66" spans="2:11" ht="25.5" customHeight="1" x14ac:dyDescent="0.2">
      <c r="B66" s="298"/>
      <c r="C66" s="188" t="s">
        <v>487</v>
      </c>
      <c r="D66" s="273"/>
      <c r="E66" s="200"/>
      <c r="F66" s="229"/>
      <c r="G66" s="219"/>
      <c r="H66" s="219"/>
      <c r="I66" s="217"/>
      <c r="J66" s="226"/>
    </row>
    <row r="67" spans="2:11" ht="25.5" customHeight="1" x14ac:dyDescent="0.2">
      <c r="B67" s="298"/>
      <c r="C67" s="188" t="s">
        <v>488</v>
      </c>
      <c r="D67" s="273"/>
      <c r="E67" s="200"/>
      <c r="F67" s="229"/>
      <c r="G67" s="219"/>
      <c r="H67" s="219"/>
      <c r="I67" s="217"/>
      <c r="J67" s="226"/>
    </row>
    <row r="68" spans="2:11" ht="25.5" customHeight="1" x14ac:dyDescent="0.2">
      <c r="B68" s="299"/>
      <c r="C68" s="188" t="s">
        <v>489</v>
      </c>
      <c r="D68" s="274"/>
      <c r="E68" s="200"/>
      <c r="F68" s="229"/>
      <c r="G68" s="219"/>
      <c r="H68" s="219"/>
      <c r="I68" s="217"/>
      <c r="J68" s="226"/>
    </row>
    <row r="69" spans="2:11" x14ac:dyDescent="0.2">
      <c r="B69" s="186"/>
      <c r="C69" s="200"/>
      <c r="D69" s="200"/>
      <c r="E69" s="200"/>
      <c r="F69" s="229"/>
      <c r="G69" s="226"/>
      <c r="H69" s="226"/>
      <c r="I69" s="229"/>
      <c r="J69" s="226"/>
    </row>
    <row r="70" spans="2:11" ht="25.5" customHeight="1" x14ac:dyDescent="0.2">
      <c r="B70" s="203" t="s">
        <v>110</v>
      </c>
      <c r="C70" s="190" t="s">
        <v>111</v>
      </c>
      <c r="D70" s="190" t="s">
        <v>234</v>
      </c>
      <c r="E70" s="194"/>
      <c r="F70" s="229"/>
      <c r="G70" s="219"/>
      <c r="H70" s="219"/>
      <c r="I70" s="217"/>
      <c r="J70" s="219"/>
    </row>
    <row r="71" spans="2:11" x14ac:dyDescent="0.2">
      <c r="B71" s="199"/>
      <c r="C71" s="200"/>
      <c r="D71" s="200"/>
      <c r="E71" s="200"/>
      <c r="F71" s="229"/>
      <c r="G71" s="226"/>
      <c r="H71" s="226"/>
      <c r="I71" s="229"/>
      <c r="J71" s="226"/>
    </row>
    <row r="72" spans="2:11" ht="25.5" customHeight="1" x14ac:dyDescent="0.2">
      <c r="B72" s="195"/>
      <c r="C72" s="190" t="s">
        <v>7</v>
      </c>
      <c r="D72" s="191" t="s">
        <v>235</v>
      </c>
      <c r="E72" s="194"/>
      <c r="F72" s="229"/>
      <c r="G72" s="219"/>
      <c r="H72" s="219"/>
      <c r="I72" s="251">
        <f>SUM(I73:I80)</f>
        <v>0</v>
      </c>
      <c r="J72" s="219"/>
    </row>
    <row r="73" spans="2:11" ht="25.5" customHeight="1" x14ac:dyDescent="0.2">
      <c r="B73" s="195"/>
      <c r="C73" s="190" t="s">
        <v>244</v>
      </c>
      <c r="D73" s="205"/>
      <c r="E73" s="186"/>
      <c r="G73" s="219"/>
      <c r="H73" s="219"/>
      <c r="I73" s="252">
        <f>'D. Netzübergänge'!J7</f>
        <v>0</v>
      </c>
      <c r="J73" s="219"/>
      <c r="K73" s="276" t="s">
        <v>238</v>
      </c>
    </row>
    <row r="74" spans="2:11" ht="25.5" customHeight="1" x14ac:dyDescent="0.2">
      <c r="B74" s="195"/>
      <c r="C74" s="207"/>
      <c r="D74" s="206"/>
      <c r="E74" s="186"/>
      <c r="F74" s="229"/>
      <c r="G74" s="219"/>
      <c r="H74" s="219"/>
      <c r="I74" s="253"/>
      <c r="J74" s="219"/>
    </row>
    <row r="75" spans="2:11" ht="25.5" customHeight="1" x14ac:dyDescent="0.2">
      <c r="B75" s="195"/>
      <c r="C75" s="207"/>
      <c r="D75" s="206"/>
      <c r="E75" s="186"/>
      <c r="F75" s="229"/>
      <c r="G75" s="219"/>
      <c r="H75" s="219"/>
      <c r="I75" s="253"/>
      <c r="J75" s="219"/>
    </row>
    <row r="76" spans="2:11" ht="25.5" customHeight="1" x14ac:dyDescent="0.2">
      <c r="B76" s="195"/>
      <c r="C76" s="207"/>
      <c r="D76" s="206"/>
      <c r="E76" s="186"/>
      <c r="F76" s="229"/>
      <c r="G76" s="219"/>
      <c r="H76" s="219"/>
      <c r="I76" s="253"/>
      <c r="J76" s="219"/>
    </row>
    <row r="77" spans="2:11" ht="25.5" customHeight="1" x14ac:dyDescent="0.2">
      <c r="B77" s="195"/>
      <c r="C77" s="207"/>
      <c r="D77" s="206"/>
      <c r="E77" s="186"/>
      <c r="F77" s="229"/>
      <c r="G77" s="219"/>
      <c r="H77" s="219"/>
      <c r="I77" s="253"/>
      <c r="J77" s="219"/>
    </row>
    <row r="78" spans="2:11" ht="25.5" customHeight="1" x14ac:dyDescent="0.2">
      <c r="B78" s="195"/>
      <c r="C78" s="207"/>
      <c r="D78" s="206"/>
      <c r="E78" s="186"/>
      <c r="F78" s="229"/>
      <c r="G78" s="219"/>
      <c r="H78" s="219"/>
      <c r="I78" s="253"/>
      <c r="J78" s="219"/>
    </row>
    <row r="79" spans="2:11" ht="25.5" customHeight="1" x14ac:dyDescent="0.2">
      <c r="B79" s="195"/>
      <c r="C79" s="207"/>
      <c r="D79" s="206"/>
      <c r="E79" s="186"/>
      <c r="F79" s="229"/>
      <c r="G79" s="219"/>
      <c r="H79" s="219"/>
      <c r="I79" s="253"/>
      <c r="J79" s="219"/>
    </row>
    <row r="80" spans="2:11" ht="25.5" customHeight="1" x14ac:dyDescent="0.2">
      <c r="B80" s="195"/>
      <c r="C80" s="207"/>
      <c r="D80" s="206"/>
      <c r="E80" s="186"/>
      <c r="F80" s="229"/>
      <c r="G80" s="219"/>
      <c r="H80" s="219"/>
      <c r="I80" s="230"/>
      <c r="J80" s="219"/>
    </row>
  </sheetData>
  <mergeCells count="1">
    <mergeCell ref="C9:D9"/>
  </mergeCells>
  <phoneticPr fontId="9" type="noConversion"/>
  <conditionalFormatting sqref="F17:G18 F19 F24 G30:G31 F31:F32 F26:F29 I26:I29">
    <cfRule type="expression" dxfId="12" priority="39">
      <formula>$F$3="Vereinfachtes Verfahren"</formula>
    </cfRule>
  </conditionalFormatting>
  <conditionalFormatting sqref="I17:J18 I19 I24 J30:J31 I31:I32">
    <cfRule type="expression" dxfId="11" priority="38">
      <formula>$F$3="Vereinfachtes Verfahren"</formula>
    </cfRule>
  </conditionalFormatting>
  <conditionalFormatting sqref="I58 F51 I51">
    <cfRule type="expression" dxfId="10" priority="37">
      <formula>$F$3="Vereinfachtes Verfahren"</formula>
    </cfRule>
  </conditionalFormatting>
  <conditionalFormatting sqref="I33">
    <cfRule type="expression" dxfId="9" priority="1">
      <formula>$F$3="Vereinfachtes Verfahren"</formula>
    </cfRule>
  </conditionalFormatting>
  <hyperlinks>
    <hyperlink ref="K73" location="'D. Netzübergänge'!A1" display="=&gt; D. Netzübergänge" xr:uid="{00000000-0004-0000-0400-000000000000}"/>
    <hyperlink ref="K60" location="'Anlage Volatile Kosten'!A1" display="=&gt; Anlage Volatile Kosten" xr:uid="{00000000-0004-0000-0400-000001000000}"/>
    <hyperlink ref="K17" location="'Anlage 2-1'!A1" display="'=&gt; Anlage 2-1" xr:uid="{00000000-0004-0000-0400-000002000000}"/>
    <hyperlink ref="K20" location="'Anlage 2-4'!A1" display="=&gt; Anlage 2-4" xr:uid="{00000000-0004-0000-0400-000003000000}"/>
    <hyperlink ref="K25" location="'Anlage 2-8'!A1" display="'=&gt; Anlage 2-8" xr:uid="{00000000-0004-0000-0400-000004000000}"/>
    <hyperlink ref="K26" location="'Anlage 2-9'!A1" display="'=&gt; Anlage 2-9" xr:uid="{00000000-0004-0000-0400-000005000000}"/>
    <hyperlink ref="K27" location="'Anlage 2-10'!A1" display="'=&gt; Anlage 2-10" xr:uid="{00000000-0004-0000-0400-000006000000}"/>
    <hyperlink ref="K28" location="'Anlage 2-11'!A1" display="'=&gt; Anlage 2-11" xr:uid="{00000000-0004-0000-0400-000007000000}"/>
    <hyperlink ref="K30" location="'Anlage 2-13'!A1" display="'=&gt; Anlage 2-13" xr:uid="{00000000-0004-0000-0400-000008000000}"/>
    <hyperlink ref="K33" location="'Anlage FL'!A1" display="=&gt; Anlage FL" xr:uid="{00000000-0004-0000-0400-000009000000}"/>
  </hyperlinks>
  <pageMargins left="0.78740157480314965" right="0.78740157480314965" top="0.98425196850393704" bottom="0.98425196850393704" header="0.51181102362204722" footer="0.51181102362204722"/>
  <pageSetup paperSize="9" scale="42" pageOrder="overThenDown" orientation="portrait" r:id="rId1"/>
  <headerFooter alignWithMargins="0">
    <oddFooter>&amp;R&amp;12Seite &amp;P von &amp;N</oddFooter>
  </headerFooter>
  <rowBreaks count="1" manualBreakCount="1">
    <brk id="38" max="9" man="1"/>
  </rowBreaks>
  <ignoredErrors>
    <ignoredError sqref="J60 J61 I17:J17 F3 I48 I51 I53 I26:I28 I24:I25 I60:I61" unlockedFormula="1"/>
  </ignoredErrors>
  <extLst>
    <ext xmlns:x14="http://schemas.microsoft.com/office/spreadsheetml/2009/9/main" uri="{78C0D931-6437-407d-A8EE-F0AAD7539E65}">
      <x14:conditionalFormattings>
        <x14:conditionalFormatting xmlns:xm="http://schemas.microsoft.com/office/excel/2006/main">
          <x14:cfRule type="expression" priority="41" id="{4A945928-91A8-40CD-9B92-C75696CE2784}">
            <xm:f>'A. Allgemeine Informationen'!$C$14=2025</xm:f>
            <x14:dxf>
              <fill>
                <patternFill>
                  <bgColor theme="0" tint="-0.14996795556505021"/>
                </patternFill>
              </fill>
            </x14:dxf>
          </x14:cfRule>
          <xm:sqref>I66:I68 I63</xm:sqref>
        </x14:conditionalFormatting>
        <x14:conditionalFormatting xmlns:xm="http://schemas.microsoft.com/office/excel/2006/main">
          <x14:cfRule type="expression" priority="40" id="{D98CFA28-B318-44A0-A511-08967C71286C}">
            <xm:f>'A. Allgemeine Informationen'!$C$14=2024</xm:f>
            <x14:dxf>
              <fill>
                <patternFill>
                  <bgColor theme="0" tint="-0.14996795556505021"/>
                </patternFill>
              </fill>
            </x14:dxf>
          </x14:cfRule>
          <xm:sqref>I65:I68</xm:sqref>
        </x14:conditionalFormatting>
        <x14:conditionalFormatting xmlns:xm="http://schemas.microsoft.com/office/excel/2006/main">
          <x14:cfRule type="expression" priority="42" id="{84B1B439-975B-45B2-99BC-CD91FC9C60BB}">
            <xm:f>'A. Allgemeine Informationen'!$C$14=2026</xm:f>
            <x14:dxf>
              <fill>
                <patternFill>
                  <bgColor theme="0" tint="-0.14996795556505021"/>
                </patternFill>
              </fill>
            </x14:dxf>
          </x14:cfRule>
          <xm:sqref>I67:I68 I63</xm:sqref>
        </x14:conditionalFormatting>
        <x14:conditionalFormatting xmlns:xm="http://schemas.microsoft.com/office/excel/2006/main">
          <x14:cfRule type="expression" priority="43" id="{9ED41AD4-417D-4E0E-9041-9E6C265B7456}">
            <xm:f>'A. Allgemeine Informationen'!$C$14=2027</xm:f>
            <x14:dxf>
              <fill>
                <patternFill>
                  <bgColor theme="0" tint="-0.14996795556505021"/>
                </patternFill>
              </fill>
            </x14:dxf>
          </x14:cfRule>
          <xm:sqref>I63:I64 I68</xm:sqref>
        </x14:conditionalFormatting>
        <x14:conditionalFormatting xmlns:xm="http://schemas.microsoft.com/office/excel/2006/main">
          <x14:cfRule type="expression" priority="44" id="{FDEBB4CF-F3EC-4B3B-8EAD-29EAEFFCDC35}">
            <xm:f>'A. Allgemeine Informationen'!$C$14=2028</xm:f>
            <x14:dxf>
              <fill>
                <patternFill>
                  <bgColor theme="0" tint="-0.14996795556505021"/>
                </patternFill>
              </fill>
            </x14:dxf>
          </x14:cfRule>
          <xm:sqref>I63:I65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_D">
    <tabColor rgb="FFFFFF99"/>
  </sheetPr>
  <dimension ref="A2:Z68"/>
  <sheetViews>
    <sheetView showGridLines="0" zoomScale="80" zoomScaleNormal="80" zoomScaleSheetLayoutView="85" workbookViewId="0">
      <pane xSplit="2" ySplit="8" topLeftCell="C9" activePane="bottomRight" state="frozen"/>
      <selection pane="topRight" activeCell="C1" sqref="C1"/>
      <selection pane="bottomLeft" activeCell="A12" sqref="A12"/>
      <selection pane="bottomRight"/>
    </sheetView>
  </sheetViews>
  <sheetFormatPr baseColWidth="10" defaultColWidth="10" defaultRowHeight="12.75" x14ac:dyDescent="0.2"/>
  <cols>
    <col min="1" max="1" width="2.625" style="75" customWidth="1"/>
    <col min="2" max="2" width="12.5" style="74" customWidth="1"/>
    <col min="3" max="3" width="14.75" style="74" customWidth="1"/>
    <col min="4" max="4" width="32.125" style="74" customWidth="1"/>
    <col min="5" max="5" width="18.125" style="74" customWidth="1"/>
    <col min="6" max="6" width="32.125" style="74" customWidth="1"/>
    <col min="7" max="7" width="18.125" style="74" customWidth="1"/>
    <col min="8" max="8" width="1.875" style="72" customWidth="1"/>
    <col min="9" max="9" width="10.625" style="74" customWidth="1"/>
    <col min="10" max="21" width="20.625" style="74" customWidth="1"/>
    <col min="22" max="22" width="1.875" style="74" customWidth="1"/>
    <col min="23" max="26" width="18.125" style="74" customWidth="1"/>
    <col min="27" max="16384" width="10" style="74"/>
  </cols>
  <sheetData>
    <row r="2" spans="1:26" ht="38.25" customHeight="1" x14ac:dyDescent="0.2">
      <c r="B2" s="149" t="s">
        <v>17</v>
      </c>
      <c r="C2" s="73"/>
      <c r="D2" s="73"/>
      <c r="E2" s="73"/>
      <c r="F2" s="73"/>
      <c r="G2" s="73"/>
      <c r="I2" s="588" t="s">
        <v>154</v>
      </c>
      <c r="J2" s="588"/>
      <c r="K2" s="588"/>
      <c r="L2" s="588"/>
      <c r="M2" s="588"/>
      <c r="N2" s="73"/>
      <c r="O2" s="73"/>
      <c r="P2" s="73"/>
      <c r="Q2" s="73"/>
      <c r="R2" s="73"/>
      <c r="S2" s="73"/>
    </row>
    <row r="3" spans="1:26" ht="24.95" customHeight="1" x14ac:dyDescent="0.2">
      <c r="A3" s="72"/>
      <c r="B3" s="137" t="s">
        <v>385</v>
      </c>
      <c r="C3" s="82"/>
      <c r="D3" s="83"/>
      <c r="E3" s="138" t="str">
        <f>'A. Allgemeine Informationen'!C16</f>
        <v>nein</v>
      </c>
      <c r="G3" s="73"/>
      <c r="I3" s="73"/>
      <c r="J3" s="73"/>
      <c r="K3" s="73"/>
      <c r="L3" s="73"/>
      <c r="M3" s="73"/>
      <c r="N3" s="73"/>
      <c r="O3" s="73"/>
      <c r="P3" s="73"/>
      <c r="Q3" s="73"/>
      <c r="R3" s="73"/>
      <c r="S3" s="73"/>
      <c r="T3" s="73"/>
    </row>
    <row r="4" spans="1:26" ht="15" x14ac:dyDescent="0.25">
      <c r="A4" s="72"/>
      <c r="B4" s="77"/>
      <c r="C4" s="73"/>
      <c r="D4" s="73"/>
      <c r="E4" s="73"/>
      <c r="F4" s="73"/>
      <c r="G4" s="79"/>
      <c r="H4" s="84"/>
      <c r="I4" s="146"/>
      <c r="J4" s="147"/>
      <c r="K4" s="148"/>
      <c r="L4" s="148"/>
      <c r="M4" s="148"/>
      <c r="N4" s="148"/>
      <c r="O4" s="148"/>
      <c r="P4" s="148"/>
      <c r="Q4" s="148"/>
      <c r="R4" s="148"/>
      <c r="S4" s="148"/>
      <c r="T4" s="147"/>
      <c r="U4" s="147"/>
    </row>
    <row r="5" spans="1:26" ht="22.5" customHeight="1" x14ac:dyDescent="0.25">
      <c r="A5" s="72"/>
      <c r="B5" s="292" t="s">
        <v>177</v>
      </c>
      <c r="C5" s="292"/>
      <c r="D5" s="293"/>
      <c r="E5" s="293"/>
      <c r="F5" s="293"/>
      <c r="G5" s="294"/>
      <c r="I5" s="289" t="s">
        <v>160</v>
      </c>
      <c r="J5" s="290"/>
      <c r="K5" s="290"/>
      <c r="L5" s="290"/>
      <c r="M5" s="290"/>
      <c r="N5" s="290"/>
      <c r="O5" s="290"/>
      <c r="P5" s="290"/>
      <c r="Q5" s="290"/>
      <c r="R5" s="290"/>
      <c r="S5" s="290"/>
      <c r="T5" s="290"/>
      <c r="U5" s="291"/>
      <c r="W5" s="585" t="s">
        <v>158</v>
      </c>
      <c r="X5" s="586"/>
      <c r="Y5" s="586"/>
      <c r="Z5" s="587"/>
    </row>
    <row r="6" spans="1:26" ht="150" customHeight="1" x14ac:dyDescent="0.2">
      <c r="A6" s="72"/>
      <c r="B6" s="275" t="s">
        <v>155</v>
      </c>
      <c r="C6" s="135" t="s">
        <v>33</v>
      </c>
      <c r="D6" s="135" t="s">
        <v>257</v>
      </c>
      <c r="E6" s="135" t="s">
        <v>156</v>
      </c>
      <c r="F6" s="135" t="s">
        <v>157</v>
      </c>
      <c r="G6" s="135" t="s">
        <v>153</v>
      </c>
      <c r="H6" s="85"/>
      <c r="I6" s="135" t="s">
        <v>31</v>
      </c>
      <c r="J6" s="135" t="s">
        <v>135</v>
      </c>
      <c r="K6" s="288" t="s">
        <v>496</v>
      </c>
      <c r="L6" s="135" t="s">
        <v>497</v>
      </c>
      <c r="M6" s="136" t="s">
        <v>130</v>
      </c>
      <c r="N6" s="167" t="s">
        <v>240</v>
      </c>
      <c r="O6" s="135" t="s">
        <v>214</v>
      </c>
      <c r="P6" s="181" t="s">
        <v>131</v>
      </c>
      <c r="Q6" s="167" t="s">
        <v>215</v>
      </c>
      <c r="R6" s="135" t="s">
        <v>132</v>
      </c>
      <c r="S6" s="135" t="s">
        <v>213</v>
      </c>
      <c r="T6" s="135" t="s">
        <v>133</v>
      </c>
      <c r="U6" s="135" t="s">
        <v>134</v>
      </c>
      <c r="V6" s="73"/>
      <c r="W6" s="134" t="s">
        <v>136</v>
      </c>
      <c r="X6" s="134" t="s">
        <v>267</v>
      </c>
      <c r="Y6" s="134" t="s">
        <v>266</v>
      </c>
      <c r="Z6" s="436" t="s">
        <v>168</v>
      </c>
    </row>
    <row r="7" spans="1:26" ht="24.95" customHeight="1" x14ac:dyDescent="0.2">
      <c r="A7" s="72"/>
      <c r="B7" s="278" t="s">
        <v>159</v>
      </c>
      <c r="C7" s="72"/>
      <c r="D7" s="72"/>
      <c r="E7" s="72"/>
      <c r="F7" s="88"/>
      <c r="G7" s="72"/>
      <c r="I7" s="279">
        <f>'A. Allgemeine Informationen'!$C$14</f>
        <v>2025</v>
      </c>
      <c r="J7" s="280">
        <f>SUM(K7:U7)</f>
        <v>0</v>
      </c>
      <c r="K7" s="281">
        <f t="shared" ref="K7:U7" si="0">SUM(K9:K100)</f>
        <v>0</v>
      </c>
      <c r="L7" s="281">
        <f t="shared" si="0"/>
        <v>0</v>
      </c>
      <c r="M7" s="281">
        <f t="shared" si="0"/>
        <v>0</v>
      </c>
      <c r="N7" s="281">
        <f t="shared" si="0"/>
        <v>0</v>
      </c>
      <c r="O7" s="281">
        <f t="shared" si="0"/>
        <v>0</v>
      </c>
      <c r="P7" s="281">
        <f t="shared" si="0"/>
        <v>0</v>
      </c>
      <c r="Q7" s="281">
        <f t="shared" si="0"/>
        <v>0</v>
      </c>
      <c r="R7" s="281">
        <f t="shared" si="0"/>
        <v>0</v>
      </c>
      <c r="S7" s="281">
        <f t="shared" si="0"/>
        <v>0</v>
      </c>
      <c r="T7" s="281">
        <f t="shared" si="0"/>
        <v>0</v>
      </c>
      <c r="U7" s="281">
        <f t="shared" si="0"/>
        <v>0</v>
      </c>
      <c r="V7" s="91"/>
      <c r="W7" s="281">
        <f>SUMPRODUCT(($I$9:$I$22=$I7)*($W$9:$W$22))</f>
        <v>0</v>
      </c>
      <c r="X7" s="92"/>
      <c r="Y7" s="93"/>
      <c r="Z7" s="90">
        <f>SUMPRODUCT(($I$9:$I$22=$I7)*($Z$9:$Z$22))</f>
        <v>0</v>
      </c>
    </row>
    <row r="8" spans="1:26" ht="18.75" customHeight="1" x14ac:dyDescent="0.2">
      <c r="A8" s="72"/>
      <c r="B8" s="77"/>
      <c r="C8" s="73"/>
      <c r="D8" s="73"/>
      <c r="E8" s="73"/>
      <c r="F8" s="89"/>
      <c r="G8" s="73"/>
      <c r="J8" s="282"/>
      <c r="K8" s="282"/>
      <c r="L8" s="282"/>
      <c r="M8" s="282"/>
      <c r="N8" s="282"/>
      <c r="O8" s="282"/>
      <c r="P8" s="282"/>
      <c r="Q8" s="282"/>
      <c r="R8" s="282"/>
      <c r="S8" s="282"/>
      <c r="T8" s="283"/>
      <c r="U8" s="283"/>
      <c r="W8" s="283"/>
    </row>
    <row r="9" spans="1:26" ht="27.95" customHeight="1" x14ac:dyDescent="0.2">
      <c r="A9" s="72"/>
      <c r="B9" s="277">
        <v>1</v>
      </c>
      <c r="C9" s="86"/>
      <c r="D9" s="87"/>
      <c r="E9" s="80" t="s">
        <v>57</v>
      </c>
      <c r="F9" s="87"/>
      <c r="G9" s="81" t="s">
        <v>57</v>
      </c>
      <c r="H9" s="94"/>
      <c r="I9" s="76">
        <f>'A. Allgemeine Informationen'!$C$14</f>
        <v>2025</v>
      </c>
      <c r="J9" s="284">
        <f>SUM(K9:U9)</f>
        <v>0</v>
      </c>
      <c r="K9" s="285"/>
      <c r="L9" s="285"/>
      <c r="M9" s="285"/>
      <c r="N9" s="285"/>
      <c r="O9" s="286">
        <f>(SUM(L9:N9))*((VLOOKUP($I$9,'B. Übersicht EOG'!$F$5:$G$9,2,FALSE)/'B. Übersicht EOG'!$G$4)-1)</f>
        <v>0</v>
      </c>
      <c r="P9" s="286">
        <f>(SUM(L9:N9))*(-VLOOKUP($I$9,'B. Übersicht EOG'!$F$5:$H$9,3,FALSE))</f>
        <v>0</v>
      </c>
      <c r="Q9" s="285"/>
      <c r="R9" s="287">
        <f>W9</f>
        <v>0</v>
      </c>
      <c r="S9" s="285"/>
      <c r="T9" s="285"/>
      <c r="U9" s="285"/>
      <c r="V9" s="73"/>
      <c r="W9" s="287">
        <f>(Y9-X9)*Z9/1000</f>
        <v>0</v>
      </c>
      <c r="X9" s="78"/>
      <c r="Y9" s="269">
        <f>'Anlage Volatile Kosten'!$E$18</f>
        <v>112.04</v>
      </c>
      <c r="Z9" s="59"/>
    </row>
    <row r="10" spans="1:26" ht="27.95" customHeight="1" x14ac:dyDescent="0.2">
      <c r="A10" s="72"/>
      <c r="B10" s="277">
        <v>2</v>
      </c>
      <c r="C10" s="86"/>
      <c r="D10" s="87"/>
      <c r="E10" s="80" t="s">
        <v>57</v>
      </c>
      <c r="F10" s="87"/>
      <c r="G10" s="81" t="s">
        <v>57</v>
      </c>
      <c r="H10" s="94"/>
      <c r="I10" s="76">
        <f>'A. Allgemeine Informationen'!$C$14</f>
        <v>2025</v>
      </c>
      <c r="J10" s="284">
        <f>SUM(K10:U10)</f>
        <v>0</v>
      </c>
      <c r="K10" s="285"/>
      <c r="L10" s="285"/>
      <c r="M10" s="285"/>
      <c r="N10" s="285"/>
      <c r="O10" s="286">
        <f>(SUM(L10:N10))*((VLOOKUP($I$9,'B. Übersicht EOG'!$F$5:$G$9,2,FALSE)/'B. Übersicht EOG'!$G$4)-1)</f>
        <v>0</v>
      </c>
      <c r="P10" s="286">
        <f>(SUM(L10:N10))*(-VLOOKUP($I$9,'B. Übersicht EOG'!$F$5:$H$9,3,FALSE))</f>
        <v>0</v>
      </c>
      <c r="Q10" s="285"/>
      <c r="R10" s="287">
        <f>W10</f>
        <v>0</v>
      </c>
      <c r="S10" s="285"/>
      <c r="T10" s="285"/>
      <c r="U10" s="285"/>
      <c r="V10" s="73"/>
      <c r="W10" s="287">
        <f t="shared" ref="W10:W68" si="1">(Y10-X10)*Z10/1000</f>
        <v>0</v>
      </c>
      <c r="X10" s="78"/>
      <c r="Y10" s="269">
        <f>'Anlage Volatile Kosten'!$E$18</f>
        <v>112.04</v>
      </c>
      <c r="Z10" s="59"/>
    </row>
    <row r="11" spans="1:26" ht="27.95" customHeight="1" x14ac:dyDescent="0.2">
      <c r="A11" s="72"/>
      <c r="B11" s="277">
        <v>3</v>
      </c>
      <c r="C11" s="86"/>
      <c r="D11" s="87"/>
      <c r="E11" s="80" t="s">
        <v>57</v>
      </c>
      <c r="F11" s="87"/>
      <c r="G11" s="81" t="s">
        <v>57</v>
      </c>
      <c r="H11" s="94"/>
      <c r="I11" s="76">
        <f>'A. Allgemeine Informationen'!$C$14</f>
        <v>2025</v>
      </c>
      <c r="J11" s="284">
        <f t="shared" ref="J11:J16" si="2">SUM(K11:U11)</f>
        <v>0</v>
      </c>
      <c r="K11" s="285"/>
      <c r="L11" s="285"/>
      <c r="M11" s="285"/>
      <c r="N11" s="285"/>
      <c r="O11" s="286">
        <f>(SUM(L11:N11))*((VLOOKUP($I$9,'B. Übersicht EOG'!$F$5:$G$9,2,FALSE)/'B. Übersicht EOG'!$G$4)-1)</f>
        <v>0</v>
      </c>
      <c r="P11" s="286">
        <f>(SUM(L11:N11))*(-VLOOKUP($I$9,'B. Übersicht EOG'!$F$5:$H$9,3,FALSE))</f>
        <v>0</v>
      </c>
      <c r="Q11" s="285"/>
      <c r="R11" s="287">
        <f t="shared" ref="R11:R16" si="3">W11</f>
        <v>0</v>
      </c>
      <c r="S11" s="285"/>
      <c r="T11" s="285"/>
      <c r="U11" s="285"/>
      <c r="V11" s="73"/>
      <c r="W11" s="287">
        <f t="shared" si="1"/>
        <v>0</v>
      </c>
      <c r="X11" s="78"/>
      <c r="Y11" s="269">
        <f>'Anlage Volatile Kosten'!$E$18</f>
        <v>112.04</v>
      </c>
      <c r="Z11" s="59"/>
    </row>
    <row r="12" spans="1:26" ht="27.95" customHeight="1" x14ac:dyDescent="0.2">
      <c r="A12" s="72"/>
      <c r="B12" s="277">
        <v>4</v>
      </c>
      <c r="C12" s="86"/>
      <c r="D12" s="87"/>
      <c r="E12" s="80" t="s">
        <v>57</v>
      </c>
      <c r="F12" s="87"/>
      <c r="G12" s="81" t="s">
        <v>57</v>
      </c>
      <c r="H12" s="94"/>
      <c r="I12" s="76">
        <f>'A. Allgemeine Informationen'!$C$14</f>
        <v>2025</v>
      </c>
      <c r="J12" s="284">
        <f t="shared" si="2"/>
        <v>0</v>
      </c>
      <c r="K12" s="285"/>
      <c r="L12" s="285"/>
      <c r="M12" s="285"/>
      <c r="N12" s="285"/>
      <c r="O12" s="286">
        <f>(SUM(L12:N12))*((VLOOKUP($I$9,'B. Übersicht EOG'!$F$5:$G$9,2,FALSE)/'B. Übersicht EOG'!$G$4)-1)</f>
        <v>0</v>
      </c>
      <c r="P12" s="286">
        <f>(SUM(L12:N12))*(-VLOOKUP($I$9,'B. Übersicht EOG'!$F$5:$H$9,3,FALSE))</f>
        <v>0</v>
      </c>
      <c r="Q12" s="285"/>
      <c r="R12" s="287">
        <f t="shared" si="3"/>
        <v>0</v>
      </c>
      <c r="S12" s="285"/>
      <c r="T12" s="285"/>
      <c r="U12" s="285"/>
      <c r="V12" s="73"/>
      <c r="W12" s="287">
        <f t="shared" si="1"/>
        <v>0</v>
      </c>
      <c r="X12" s="78"/>
      <c r="Y12" s="269">
        <f>'Anlage Volatile Kosten'!$E$18</f>
        <v>112.04</v>
      </c>
      <c r="Z12" s="59"/>
    </row>
    <row r="13" spans="1:26" ht="27.95" customHeight="1" x14ac:dyDescent="0.2">
      <c r="A13" s="72"/>
      <c r="B13" s="277">
        <v>5</v>
      </c>
      <c r="C13" s="86"/>
      <c r="D13" s="87"/>
      <c r="E13" s="80" t="s">
        <v>57</v>
      </c>
      <c r="F13" s="87"/>
      <c r="G13" s="81" t="s">
        <v>57</v>
      </c>
      <c r="H13" s="94"/>
      <c r="I13" s="76">
        <f>'A. Allgemeine Informationen'!$C$14</f>
        <v>2025</v>
      </c>
      <c r="J13" s="284">
        <f t="shared" si="2"/>
        <v>0</v>
      </c>
      <c r="K13" s="285"/>
      <c r="L13" s="285"/>
      <c r="M13" s="285"/>
      <c r="N13" s="285"/>
      <c r="O13" s="286">
        <f>(SUM(L13:N13))*((VLOOKUP($I$9,'B. Übersicht EOG'!$F$5:$G$9,2,FALSE)/'B. Übersicht EOG'!$G$4)-1)</f>
        <v>0</v>
      </c>
      <c r="P13" s="286">
        <f>(SUM(L13:N13))*(-VLOOKUP($I$9,'B. Übersicht EOG'!$F$5:$H$9,3,FALSE))</f>
        <v>0</v>
      </c>
      <c r="Q13" s="285"/>
      <c r="R13" s="287">
        <f t="shared" si="3"/>
        <v>0</v>
      </c>
      <c r="S13" s="285"/>
      <c r="T13" s="285"/>
      <c r="U13" s="285"/>
      <c r="V13" s="73"/>
      <c r="W13" s="287">
        <f t="shared" si="1"/>
        <v>0</v>
      </c>
      <c r="X13" s="78"/>
      <c r="Y13" s="269">
        <f>'Anlage Volatile Kosten'!$E$18</f>
        <v>112.04</v>
      </c>
      <c r="Z13" s="59"/>
    </row>
    <row r="14" spans="1:26" ht="27.95" customHeight="1" x14ac:dyDescent="0.2">
      <c r="A14" s="72"/>
      <c r="B14" s="277">
        <v>6</v>
      </c>
      <c r="C14" s="86"/>
      <c r="D14" s="87"/>
      <c r="E14" s="80" t="s">
        <v>57</v>
      </c>
      <c r="F14" s="87"/>
      <c r="G14" s="81" t="s">
        <v>57</v>
      </c>
      <c r="H14" s="94"/>
      <c r="I14" s="76">
        <f>'A. Allgemeine Informationen'!$C$14</f>
        <v>2025</v>
      </c>
      <c r="J14" s="284">
        <f t="shared" si="2"/>
        <v>0</v>
      </c>
      <c r="K14" s="285"/>
      <c r="L14" s="285"/>
      <c r="M14" s="285"/>
      <c r="N14" s="285"/>
      <c r="O14" s="286">
        <f>(SUM(L14:N14))*((VLOOKUP($I$9,'B. Übersicht EOG'!$F$5:$G$9,2,FALSE)/'B. Übersicht EOG'!$G$4)-1)</f>
        <v>0</v>
      </c>
      <c r="P14" s="286">
        <f>(SUM(L14:N14))*(-VLOOKUP($I$9,'B. Übersicht EOG'!$F$5:$H$9,3,FALSE))</f>
        <v>0</v>
      </c>
      <c r="Q14" s="285"/>
      <c r="R14" s="287">
        <f t="shared" si="3"/>
        <v>0</v>
      </c>
      <c r="S14" s="285"/>
      <c r="T14" s="285"/>
      <c r="U14" s="285"/>
      <c r="V14" s="73"/>
      <c r="W14" s="287">
        <f t="shared" si="1"/>
        <v>0</v>
      </c>
      <c r="X14" s="78"/>
      <c r="Y14" s="269">
        <f>'Anlage Volatile Kosten'!$E$18</f>
        <v>112.04</v>
      </c>
      <c r="Z14" s="59"/>
    </row>
    <row r="15" spans="1:26" ht="27.95" customHeight="1" x14ac:dyDescent="0.2">
      <c r="A15" s="72"/>
      <c r="B15" s="277">
        <v>7</v>
      </c>
      <c r="C15" s="86"/>
      <c r="D15" s="87"/>
      <c r="E15" s="80" t="s">
        <v>57</v>
      </c>
      <c r="F15" s="87"/>
      <c r="G15" s="81" t="s">
        <v>57</v>
      </c>
      <c r="H15" s="94"/>
      <c r="I15" s="76">
        <f>'A. Allgemeine Informationen'!$C$14</f>
        <v>2025</v>
      </c>
      <c r="J15" s="284">
        <f t="shared" si="2"/>
        <v>0</v>
      </c>
      <c r="K15" s="285"/>
      <c r="L15" s="285"/>
      <c r="M15" s="285"/>
      <c r="N15" s="285"/>
      <c r="O15" s="286">
        <f>(SUM(L15:N15))*((VLOOKUP($I$9,'B. Übersicht EOG'!$F$5:$G$9,2,FALSE)/'B. Übersicht EOG'!$G$4)-1)</f>
        <v>0</v>
      </c>
      <c r="P15" s="286">
        <f>(SUM(L15:N15))*(-VLOOKUP($I$9,'B. Übersicht EOG'!$F$5:$H$9,3,FALSE))</f>
        <v>0</v>
      </c>
      <c r="Q15" s="285"/>
      <c r="R15" s="287">
        <f t="shared" si="3"/>
        <v>0</v>
      </c>
      <c r="S15" s="285"/>
      <c r="T15" s="285"/>
      <c r="U15" s="285"/>
      <c r="V15" s="73"/>
      <c r="W15" s="287">
        <f t="shared" si="1"/>
        <v>0</v>
      </c>
      <c r="X15" s="78"/>
      <c r="Y15" s="269">
        <f>'Anlage Volatile Kosten'!$E$18</f>
        <v>112.04</v>
      </c>
      <c r="Z15" s="59"/>
    </row>
    <row r="16" spans="1:26" ht="27.95" customHeight="1" x14ac:dyDescent="0.2">
      <c r="A16" s="72"/>
      <c r="B16" s="277">
        <v>8</v>
      </c>
      <c r="C16" s="86"/>
      <c r="D16" s="87"/>
      <c r="E16" s="80" t="s">
        <v>57</v>
      </c>
      <c r="F16" s="87"/>
      <c r="G16" s="81" t="s">
        <v>57</v>
      </c>
      <c r="H16" s="94"/>
      <c r="I16" s="76">
        <f>'A. Allgemeine Informationen'!$C$14</f>
        <v>2025</v>
      </c>
      <c r="J16" s="284">
        <f t="shared" si="2"/>
        <v>0</v>
      </c>
      <c r="K16" s="285"/>
      <c r="L16" s="285"/>
      <c r="M16" s="285"/>
      <c r="N16" s="285"/>
      <c r="O16" s="286">
        <f>(SUM(L16:N16))*((VLOOKUP($I$9,'B. Übersicht EOG'!$F$5:$G$9,2,FALSE)/'B. Übersicht EOG'!$G$4)-1)</f>
        <v>0</v>
      </c>
      <c r="P16" s="286">
        <f>(SUM(L16:N16))*(-VLOOKUP($I$9,'B. Übersicht EOG'!$F$5:$H$9,3,FALSE))</f>
        <v>0</v>
      </c>
      <c r="Q16" s="285"/>
      <c r="R16" s="287">
        <f t="shared" si="3"/>
        <v>0</v>
      </c>
      <c r="S16" s="285"/>
      <c r="T16" s="285"/>
      <c r="U16" s="285"/>
      <c r="V16" s="73"/>
      <c r="W16" s="287">
        <f t="shared" si="1"/>
        <v>0</v>
      </c>
      <c r="X16" s="78"/>
      <c r="Y16" s="269">
        <f>'Anlage Volatile Kosten'!$E$18</f>
        <v>112.04</v>
      </c>
      <c r="Z16" s="59"/>
    </row>
    <row r="17" spans="1:26" ht="27.95" customHeight="1" x14ac:dyDescent="0.2">
      <c r="A17" s="72"/>
      <c r="B17" s="277">
        <v>9</v>
      </c>
      <c r="C17" s="86"/>
      <c r="D17" s="87"/>
      <c r="E17" s="80" t="s">
        <v>57</v>
      </c>
      <c r="F17" s="87"/>
      <c r="G17" s="81" t="s">
        <v>57</v>
      </c>
      <c r="H17" s="94"/>
      <c r="I17" s="76">
        <f>'A. Allgemeine Informationen'!$C$14</f>
        <v>2025</v>
      </c>
      <c r="J17" s="284">
        <f t="shared" ref="J17:J21" si="4">SUM(K17:U17)</f>
        <v>0</v>
      </c>
      <c r="K17" s="285"/>
      <c r="L17" s="285"/>
      <c r="M17" s="285"/>
      <c r="N17" s="285"/>
      <c r="O17" s="286">
        <f>(SUM(L17:N17))*((VLOOKUP($I$9,'B. Übersicht EOG'!$F$5:$G$9,2,FALSE)/'B. Übersicht EOG'!$G$4)-1)</f>
        <v>0</v>
      </c>
      <c r="P17" s="286">
        <f>(SUM(L17:N17))*(-VLOOKUP($I$9,'B. Übersicht EOG'!$F$5:$H$9,3,FALSE))</f>
        <v>0</v>
      </c>
      <c r="Q17" s="285"/>
      <c r="R17" s="287">
        <f t="shared" ref="R17:R21" si="5">W17</f>
        <v>0</v>
      </c>
      <c r="S17" s="285"/>
      <c r="T17" s="285"/>
      <c r="U17" s="285"/>
      <c r="V17" s="73"/>
      <c r="W17" s="287">
        <f t="shared" si="1"/>
        <v>0</v>
      </c>
      <c r="X17" s="78"/>
      <c r="Y17" s="269">
        <f>'Anlage Volatile Kosten'!$E$18</f>
        <v>112.04</v>
      </c>
      <c r="Z17" s="59"/>
    </row>
    <row r="18" spans="1:26" ht="27.95" customHeight="1" x14ac:dyDescent="0.2">
      <c r="A18" s="72"/>
      <c r="B18" s="277">
        <v>10</v>
      </c>
      <c r="C18" s="86"/>
      <c r="D18" s="87"/>
      <c r="E18" s="80" t="s">
        <v>57</v>
      </c>
      <c r="F18" s="87"/>
      <c r="G18" s="81" t="s">
        <v>57</v>
      </c>
      <c r="H18" s="94"/>
      <c r="I18" s="76">
        <f>'A. Allgemeine Informationen'!$C$14</f>
        <v>2025</v>
      </c>
      <c r="J18" s="284">
        <f t="shared" si="4"/>
        <v>0</v>
      </c>
      <c r="K18" s="285"/>
      <c r="L18" s="285"/>
      <c r="M18" s="285"/>
      <c r="N18" s="285"/>
      <c r="O18" s="286">
        <f>(SUM(L18:N18))*((VLOOKUP($I$9,'B. Übersicht EOG'!$F$5:$G$9,2,FALSE)/'B. Übersicht EOG'!$G$4)-1)</f>
        <v>0</v>
      </c>
      <c r="P18" s="286">
        <f>(SUM(L18:N18))*(-VLOOKUP($I$9,'B. Übersicht EOG'!$F$5:$H$9,3,FALSE))</f>
        <v>0</v>
      </c>
      <c r="Q18" s="285"/>
      <c r="R18" s="287">
        <f t="shared" si="5"/>
        <v>0</v>
      </c>
      <c r="S18" s="285"/>
      <c r="T18" s="285"/>
      <c r="U18" s="285"/>
      <c r="V18" s="73"/>
      <c r="W18" s="287">
        <f t="shared" si="1"/>
        <v>0</v>
      </c>
      <c r="X18" s="78"/>
      <c r="Y18" s="269">
        <f>'Anlage Volatile Kosten'!$E$18</f>
        <v>112.04</v>
      </c>
      <c r="Z18" s="59"/>
    </row>
    <row r="19" spans="1:26" ht="27.95" customHeight="1" x14ac:dyDescent="0.2">
      <c r="A19" s="72"/>
      <c r="B19" s="277">
        <v>11</v>
      </c>
      <c r="C19" s="86"/>
      <c r="D19" s="87"/>
      <c r="E19" s="80" t="s">
        <v>57</v>
      </c>
      <c r="F19" s="87"/>
      <c r="G19" s="81" t="s">
        <v>57</v>
      </c>
      <c r="H19" s="94"/>
      <c r="I19" s="76">
        <f>'A. Allgemeine Informationen'!$C$14</f>
        <v>2025</v>
      </c>
      <c r="J19" s="284">
        <f t="shared" si="4"/>
        <v>0</v>
      </c>
      <c r="K19" s="285"/>
      <c r="L19" s="285"/>
      <c r="M19" s="285"/>
      <c r="N19" s="285"/>
      <c r="O19" s="286">
        <f>(SUM(L19:N19))*((VLOOKUP($I$9,'B. Übersicht EOG'!$F$5:$G$9,2,FALSE)/'B. Übersicht EOG'!$G$4)-1)</f>
        <v>0</v>
      </c>
      <c r="P19" s="286">
        <f>(SUM(L19:N19))*(-VLOOKUP($I$9,'B. Übersicht EOG'!$F$5:$H$9,3,FALSE))</f>
        <v>0</v>
      </c>
      <c r="Q19" s="285"/>
      <c r="R19" s="287">
        <f t="shared" si="5"/>
        <v>0</v>
      </c>
      <c r="S19" s="285"/>
      <c r="T19" s="285"/>
      <c r="U19" s="285"/>
      <c r="V19" s="73"/>
      <c r="W19" s="287">
        <f t="shared" si="1"/>
        <v>0</v>
      </c>
      <c r="X19" s="78"/>
      <c r="Y19" s="269">
        <f>'Anlage Volatile Kosten'!$E$18</f>
        <v>112.04</v>
      </c>
      <c r="Z19" s="59"/>
    </row>
    <row r="20" spans="1:26" ht="27.95" customHeight="1" x14ac:dyDescent="0.2">
      <c r="A20" s="72"/>
      <c r="B20" s="277">
        <v>12</v>
      </c>
      <c r="C20" s="86"/>
      <c r="D20" s="87"/>
      <c r="E20" s="80" t="s">
        <v>57</v>
      </c>
      <c r="F20" s="87"/>
      <c r="G20" s="81" t="s">
        <v>57</v>
      </c>
      <c r="H20" s="94"/>
      <c r="I20" s="76">
        <f>'A. Allgemeine Informationen'!$C$14</f>
        <v>2025</v>
      </c>
      <c r="J20" s="284">
        <f t="shared" si="4"/>
        <v>0</v>
      </c>
      <c r="K20" s="285"/>
      <c r="L20" s="285"/>
      <c r="M20" s="285"/>
      <c r="N20" s="285"/>
      <c r="O20" s="286">
        <f>(SUM(L20:N20))*((VLOOKUP($I$9,'B. Übersicht EOG'!$F$5:$G$9,2,FALSE)/'B. Übersicht EOG'!$G$4)-1)</f>
        <v>0</v>
      </c>
      <c r="P20" s="286">
        <f>(SUM(L20:N20))*(-VLOOKUP($I$9,'B. Übersicht EOG'!$F$5:$H$9,3,FALSE))</f>
        <v>0</v>
      </c>
      <c r="Q20" s="285"/>
      <c r="R20" s="287">
        <f t="shared" si="5"/>
        <v>0</v>
      </c>
      <c r="S20" s="285"/>
      <c r="T20" s="285"/>
      <c r="U20" s="285"/>
      <c r="V20" s="73"/>
      <c r="W20" s="287">
        <f t="shared" si="1"/>
        <v>0</v>
      </c>
      <c r="X20" s="78"/>
      <c r="Y20" s="269">
        <f>'Anlage Volatile Kosten'!$E$18</f>
        <v>112.04</v>
      </c>
      <c r="Z20" s="59"/>
    </row>
    <row r="21" spans="1:26" ht="27.95" customHeight="1" x14ac:dyDescent="0.2">
      <c r="A21" s="72"/>
      <c r="B21" s="277">
        <v>13</v>
      </c>
      <c r="C21" s="86"/>
      <c r="D21" s="87"/>
      <c r="E21" s="80" t="s">
        <v>57</v>
      </c>
      <c r="F21" s="87"/>
      <c r="G21" s="81" t="s">
        <v>57</v>
      </c>
      <c r="H21" s="94"/>
      <c r="I21" s="76">
        <f>'A. Allgemeine Informationen'!$C$14</f>
        <v>2025</v>
      </c>
      <c r="J21" s="284">
        <f t="shared" si="4"/>
        <v>0</v>
      </c>
      <c r="K21" s="285"/>
      <c r="L21" s="285"/>
      <c r="M21" s="285"/>
      <c r="N21" s="285"/>
      <c r="O21" s="286">
        <f>(SUM(L21:N21))*((VLOOKUP($I$9,'B. Übersicht EOG'!$F$5:$G$9,2,FALSE)/'B. Übersicht EOG'!$G$4)-1)</f>
        <v>0</v>
      </c>
      <c r="P21" s="286">
        <f>(SUM(L21:N21))*(-VLOOKUP($I$9,'B. Übersicht EOG'!$F$5:$H$9,3,FALSE))</f>
        <v>0</v>
      </c>
      <c r="Q21" s="285"/>
      <c r="R21" s="287">
        <f t="shared" si="5"/>
        <v>0</v>
      </c>
      <c r="S21" s="285"/>
      <c r="T21" s="285"/>
      <c r="U21" s="285"/>
      <c r="V21" s="73"/>
      <c r="W21" s="287">
        <f t="shared" si="1"/>
        <v>0</v>
      </c>
      <c r="X21" s="78"/>
      <c r="Y21" s="269">
        <f>'Anlage Volatile Kosten'!$E$18</f>
        <v>112.04</v>
      </c>
      <c r="Z21" s="59"/>
    </row>
    <row r="22" spans="1:26" ht="27.95" customHeight="1" x14ac:dyDescent="0.2">
      <c r="A22" s="72"/>
      <c r="B22" s="277">
        <v>14</v>
      </c>
      <c r="C22" s="86"/>
      <c r="D22" s="87"/>
      <c r="E22" s="80" t="s">
        <v>57</v>
      </c>
      <c r="F22" s="87"/>
      <c r="G22" s="81" t="s">
        <v>57</v>
      </c>
      <c r="H22" s="94"/>
      <c r="I22" s="76">
        <f>'A. Allgemeine Informationen'!$C$14</f>
        <v>2025</v>
      </c>
      <c r="J22" s="284">
        <f t="shared" ref="J22:J41" si="6">SUM(K22:U22)</f>
        <v>0</v>
      </c>
      <c r="K22" s="285"/>
      <c r="L22" s="285"/>
      <c r="M22" s="285"/>
      <c r="N22" s="285"/>
      <c r="O22" s="286">
        <f>(SUM(L22:N22))*((VLOOKUP($I$9,'B. Übersicht EOG'!$F$5:$G$9,2,FALSE)/'B. Übersicht EOG'!$G$4)-1)</f>
        <v>0</v>
      </c>
      <c r="P22" s="286">
        <f>(SUM(L22:N22))*(-VLOOKUP($I$9,'B. Übersicht EOG'!$F$5:$H$9,3,FALSE))</f>
        <v>0</v>
      </c>
      <c r="Q22" s="285"/>
      <c r="R22" s="287">
        <f t="shared" ref="R22:R41" si="7">W22</f>
        <v>0</v>
      </c>
      <c r="S22" s="285"/>
      <c r="T22" s="285"/>
      <c r="U22" s="285"/>
      <c r="V22" s="73"/>
      <c r="W22" s="287">
        <f t="shared" si="1"/>
        <v>0</v>
      </c>
      <c r="X22" s="78"/>
      <c r="Y22" s="269">
        <f>'Anlage Volatile Kosten'!$E$18</f>
        <v>112.04</v>
      </c>
      <c r="Z22" s="59"/>
    </row>
    <row r="23" spans="1:26" ht="27.95" customHeight="1" x14ac:dyDescent="0.2">
      <c r="A23" s="72"/>
      <c r="B23" s="277">
        <v>15</v>
      </c>
      <c r="C23" s="86"/>
      <c r="D23" s="87"/>
      <c r="E23" s="80" t="s">
        <v>57</v>
      </c>
      <c r="F23" s="87"/>
      <c r="G23" s="81" t="s">
        <v>57</v>
      </c>
      <c r="H23" s="94"/>
      <c r="I23" s="76">
        <f>'A. Allgemeine Informationen'!$C$14</f>
        <v>2025</v>
      </c>
      <c r="J23" s="284">
        <f t="shared" si="6"/>
        <v>0</v>
      </c>
      <c r="K23" s="285"/>
      <c r="L23" s="285"/>
      <c r="M23" s="285"/>
      <c r="N23" s="285"/>
      <c r="O23" s="286">
        <f>(SUM(L23:N23))*((VLOOKUP($I$9,'B. Übersicht EOG'!$F$5:$G$9,2,FALSE)/'B. Übersicht EOG'!$G$4)-1)</f>
        <v>0</v>
      </c>
      <c r="P23" s="286">
        <f>(SUM(L23:N23))*(-VLOOKUP($I$9,'B. Übersicht EOG'!$F$5:$H$9,3,FALSE))</f>
        <v>0</v>
      </c>
      <c r="Q23" s="285"/>
      <c r="R23" s="287">
        <f t="shared" si="7"/>
        <v>0</v>
      </c>
      <c r="S23" s="285"/>
      <c r="T23" s="285"/>
      <c r="U23" s="285"/>
      <c r="V23" s="73"/>
      <c r="W23" s="287">
        <f t="shared" si="1"/>
        <v>0</v>
      </c>
      <c r="X23" s="78"/>
      <c r="Y23" s="269">
        <f>'Anlage Volatile Kosten'!$E$18</f>
        <v>112.04</v>
      </c>
      <c r="Z23" s="59"/>
    </row>
    <row r="24" spans="1:26" ht="27.95" customHeight="1" x14ac:dyDescent="0.2">
      <c r="A24" s="72"/>
      <c r="B24" s="277">
        <v>16</v>
      </c>
      <c r="C24" s="86"/>
      <c r="D24" s="87"/>
      <c r="E24" s="80" t="s">
        <v>57</v>
      </c>
      <c r="F24" s="87"/>
      <c r="G24" s="81" t="s">
        <v>57</v>
      </c>
      <c r="H24" s="94"/>
      <c r="I24" s="76">
        <f>'A. Allgemeine Informationen'!$C$14</f>
        <v>2025</v>
      </c>
      <c r="J24" s="284">
        <f t="shared" si="6"/>
        <v>0</v>
      </c>
      <c r="K24" s="285"/>
      <c r="L24" s="285"/>
      <c r="M24" s="285"/>
      <c r="N24" s="285"/>
      <c r="O24" s="286">
        <f>(SUM(L24:N24))*((VLOOKUP($I$9,'B. Übersicht EOG'!$F$5:$G$9,2,FALSE)/'B. Übersicht EOG'!$G$4)-1)</f>
        <v>0</v>
      </c>
      <c r="P24" s="286">
        <f>(SUM(L24:N24))*(-VLOOKUP($I$9,'B. Übersicht EOG'!$F$5:$H$9,3,FALSE))</f>
        <v>0</v>
      </c>
      <c r="Q24" s="285"/>
      <c r="R24" s="287">
        <f t="shared" si="7"/>
        <v>0</v>
      </c>
      <c r="S24" s="285"/>
      <c r="T24" s="285"/>
      <c r="U24" s="285"/>
      <c r="V24" s="73"/>
      <c r="W24" s="287">
        <f t="shared" si="1"/>
        <v>0</v>
      </c>
      <c r="X24" s="78"/>
      <c r="Y24" s="269">
        <f>'Anlage Volatile Kosten'!$E$18</f>
        <v>112.04</v>
      </c>
      <c r="Z24" s="59"/>
    </row>
    <row r="25" spans="1:26" ht="27.95" customHeight="1" x14ac:dyDescent="0.2">
      <c r="A25" s="72"/>
      <c r="B25" s="277">
        <v>17</v>
      </c>
      <c r="C25" s="86"/>
      <c r="D25" s="87"/>
      <c r="E25" s="80" t="s">
        <v>57</v>
      </c>
      <c r="F25" s="87"/>
      <c r="G25" s="81" t="s">
        <v>57</v>
      </c>
      <c r="H25" s="94"/>
      <c r="I25" s="76">
        <f>'A. Allgemeine Informationen'!$C$14</f>
        <v>2025</v>
      </c>
      <c r="J25" s="284">
        <f t="shared" si="6"/>
        <v>0</v>
      </c>
      <c r="K25" s="285"/>
      <c r="L25" s="285"/>
      <c r="M25" s="285"/>
      <c r="N25" s="285"/>
      <c r="O25" s="286">
        <f>(SUM(L25:N25))*((VLOOKUP($I$9,'B. Übersicht EOG'!$F$5:$G$9,2,FALSE)/'B. Übersicht EOG'!$G$4)-1)</f>
        <v>0</v>
      </c>
      <c r="P25" s="286">
        <f>(SUM(L25:N25))*(-VLOOKUP($I$9,'B. Übersicht EOG'!$F$5:$H$9,3,FALSE))</f>
        <v>0</v>
      </c>
      <c r="Q25" s="285"/>
      <c r="R25" s="287">
        <f t="shared" si="7"/>
        <v>0</v>
      </c>
      <c r="S25" s="285"/>
      <c r="T25" s="285"/>
      <c r="U25" s="285"/>
      <c r="V25" s="73"/>
      <c r="W25" s="287">
        <f t="shared" si="1"/>
        <v>0</v>
      </c>
      <c r="X25" s="78"/>
      <c r="Y25" s="269">
        <f>'Anlage Volatile Kosten'!$E$18</f>
        <v>112.04</v>
      </c>
      <c r="Z25" s="59"/>
    </row>
    <row r="26" spans="1:26" ht="27.95" customHeight="1" x14ac:dyDescent="0.2">
      <c r="A26" s="72"/>
      <c r="B26" s="277">
        <v>18</v>
      </c>
      <c r="C26" s="86"/>
      <c r="D26" s="87"/>
      <c r="E26" s="80" t="s">
        <v>57</v>
      </c>
      <c r="F26" s="87"/>
      <c r="G26" s="81" t="s">
        <v>57</v>
      </c>
      <c r="H26" s="94"/>
      <c r="I26" s="76">
        <f>'A. Allgemeine Informationen'!$C$14</f>
        <v>2025</v>
      </c>
      <c r="J26" s="284">
        <f t="shared" si="6"/>
        <v>0</v>
      </c>
      <c r="K26" s="285"/>
      <c r="L26" s="285"/>
      <c r="M26" s="285"/>
      <c r="N26" s="285"/>
      <c r="O26" s="286">
        <f>(SUM(L26:N26))*((VLOOKUP($I$9,'B. Übersicht EOG'!$F$5:$G$9,2,FALSE)/'B. Übersicht EOG'!$G$4)-1)</f>
        <v>0</v>
      </c>
      <c r="P26" s="286">
        <f>(SUM(L26:N26))*(-VLOOKUP($I$9,'B. Übersicht EOG'!$F$5:$H$9,3,FALSE))</f>
        <v>0</v>
      </c>
      <c r="Q26" s="285"/>
      <c r="R26" s="287">
        <f t="shared" si="7"/>
        <v>0</v>
      </c>
      <c r="S26" s="285"/>
      <c r="T26" s="285"/>
      <c r="U26" s="285"/>
      <c r="V26" s="73"/>
      <c r="W26" s="287">
        <f t="shared" si="1"/>
        <v>0</v>
      </c>
      <c r="X26" s="78"/>
      <c r="Y26" s="269">
        <f>'Anlage Volatile Kosten'!$E$18</f>
        <v>112.04</v>
      </c>
      <c r="Z26" s="59"/>
    </row>
    <row r="27" spans="1:26" ht="27.95" customHeight="1" x14ac:dyDescent="0.2">
      <c r="A27" s="72"/>
      <c r="B27" s="277">
        <v>19</v>
      </c>
      <c r="C27" s="86"/>
      <c r="D27" s="87"/>
      <c r="E27" s="80" t="s">
        <v>57</v>
      </c>
      <c r="F27" s="87"/>
      <c r="G27" s="81" t="s">
        <v>57</v>
      </c>
      <c r="H27" s="94"/>
      <c r="I27" s="76">
        <f>'A. Allgemeine Informationen'!$C$14</f>
        <v>2025</v>
      </c>
      <c r="J27" s="284">
        <f t="shared" si="6"/>
        <v>0</v>
      </c>
      <c r="K27" s="285"/>
      <c r="L27" s="285"/>
      <c r="M27" s="285"/>
      <c r="N27" s="285"/>
      <c r="O27" s="286">
        <f>(SUM(L27:N27))*((VLOOKUP($I$9,'B. Übersicht EOG'!$F$5:$G$9,2,FALSE)/'B. Übersicht EOG'!$G$4)-1)</f>
        <v>0</v>
      </c>
      <c r="P27" s="286">
        <f>(SUM(L27:N27))*(-VLOOKUP($I$9,'B. Übersicht EOG'!$F$5:$H$9,3,FALSE))</f>
        <v>0</v>
      </c>
      <c r="Q27" s="285"/>
      <c r="R27" s="287">
        <f t="shared" si="7"/>
        <v>0</v>
      </c>
      <c r="S27" s="285"/>
      <c r="T27" s="285"/>
      <c r="U27" s="285"/>
      <c r="V27" s="73"/>
      <c r="W27" s="287">
        <f t="shared" si="1"/>
        <v>0</v>
      </c>
      <c r="X27" s="78"/>
      <c r="Y27" s="269">
        <f>'Anlage Volatile Kosten'!$E$18</f>
        <v>112.04</v>
      </c>
      <c r="Z27" s="59"/>
    </row>
    <row r="28" spans="1:26" ht="27.95" customHeight="1" x14ac:dyDescent="0.2">
      <c r="A28" s="72"/>
      <c r="B28" s="277">
        <v>20</v>
      </c>
      <c r="C28" s="86"/>
      <c r="D28" s="87"/>
      <c r="E28" s="80" t="s">
        <v>57</v>
      </c>
      <c r="F28" s="87"/>
      <c r="G28" s="81" t="s">
        <v>57</v>
      </c>
      <c r="H28" s="94"/>
      <c r="I28" s="76">
        <f>'A. Allgemeine Informationen'!$C$14</f>
        <v>2025</v>
      </c>
      <c r="J28" s="284">
        <f t="shared" si="6"/>
        <v>0</v>
      </c>
      <c r="K28" s="285"/>
      <c r="L28" s="285"/>
      <c r="M28" s="285"/>
      <c r="N28" s="285"/>
      <c r="O28" s="286">
        <f>(SUM(L28:N28))*((VLOOKUP($I$9,'B. Übersicht EOG'!$F$5:$G$9,2,FALSE)/'B. Übersicht EOG'!$G$4)-1)</f>
        <v>0</v>
      </c>
      <c r="P28" s="286">
        <f>(SUM(L28:N28))*(-VLOOKUP($I$9,'B. Übersicht EOG'!$F$5:$H$9,3,FALSE))</f>
        <v>0</v>
      </c>
      <c r="Q28" s="285"/>
      <c r="R28" s="287">
        <f t="shared" si="7"/>
        <v>0</v>
      </c>
      <c r="S28" s="285"/>
      <c r="T28" s="285"/>
      <c r="U28" s="285"/>
      <c r="V28" s="73"/>
      <c r="W28" s="287">
        <f t="shared" si="1"/>
        <v>0</v>
      </c>
      <c r="X28" s="78"/>
      <c r="Y28" s="269">
        <f>'Anlage Volatile Kosten'!$E$18</f>
        <v>112.04</v>
      </c>
      <c r="Z28" s="59"/>
    </row>
    <row r="29" spans="1:26" ht="27.95" customHeight="1" x14ac:dyDescent="0.2">
      <c r="A29" s="72"/>
      <c r="B29" s="277">
        <v>21</v>
      </c>
      <c r="C29" s="86"/>
      <c r="D29" s="87"/>
      <c r="E29" s="80" t="s">
        <v>57</v>
      </c>
      <c r="F29" s="87"/>
      <c r="G29" s="81" t="s">
        <v>57</v>
      </c>
      <c r="H29" s="94"/>
      <c r="I29" s="76">
        <f>'A. Allgemeine Informationen'!$C$14</f>
        <v>2025</v>
      </c>
      <c r="J29" s="284">
        <f t="shared" si="6"/>
        <v>0</v>
      </c>
      <c r="K29" s="285"/>
      <c r="L29" s="285"/>
      <c r="M29" s="285"/>
      <c r="N29" s="285"/>
      <c r="O29" s="286">
        <f>(SUM(L29:N29))*((VLOOKUP($I$9,'B. Übersicht EOG'!$F$5:$G$9,2,FALSE)/'B. Übersicht EOG'!$G$4)-1)</f>
        <v>0</v>
      </c>
      <c r="P29" s="286">
        <f>(SUM(L29:N29))*(-VLOOKUP($I$9,'B. Übersicht EOG'!$F$5:$H$9,3,FALSE))</f>
        <v>0</v>
      </c>
      <c r="Q29" s="285"/>
      <c r="R29" s="287">
        <f t="shared" si="7"/>
        <v>0</v>
      </c>
      <c r="S29" s="285"/>
      <c r="T29" s="285"/>
      <c r="U29" s="285"/>
      <c r="V29" s="73"/>
      <c r="W29" s="287">
        <f t="shared" si="1"/>
        <v>0</v>
      </c>
      <c r="X29" s="78"/>
      <c r="Y29" s="269">
        <f>'Anlage Volatile Kosten'!$E$18</f>
        <v>112.04</v>
      </c>
      <c r="Z29" s="59"/>
    </row>
    <row r="30" spans="1:26" ht="27.95" customHeight="1" x14ac:dyDescent="0.2">
      <c r="A30" s="72"/>
      <c r="B30" s="277">
        <v>22</v>
      </c>
      <c r="C30" s="86"/>
      <c r="D30" s="87"/>
      <c r="E30" s="80" t="s">
        <v>57</v>
      </c>
      <c r="F30" s="87"/>
      <c r="G30" s="81" t="s">
        <v>57</v>
      </c>
      <c r="H30" s="94"/>
      <c r="I30" s="76">
        <f>'A. Allgemeine Informationen'!$C$14</f>
        <v>2025</v>
      </c>
      <c r="J30" s="284">
        <f t="shared" si="6"/>
        <v>0</v>
      </c>
      <c r="K30" s="285"/>
      <c r="L30" s="285"/>
      <c r="M30" s="285"/>
      <c r="N30" s="285"/>
      <c r="O30" s="286">
        <f>(SUM(L30:N30))*((VLOOKUP($I$9,'B. Übersicht EOG'!$F$5:$G$9,2,FALSE)/'B. Übersicht EOG'!$G$4)-1)</f>
        <v>0</v>
      </c>
      <c r="P30" s="286">
        <f>(SUM(L30:N30))*(-VLOOKUP($I$9,'B. Übersicht EOG'!$F$5:$H$9,3,FALSE))</f>
        <v>0</v>
      </c>
      <c r="Q30" s="285"/>
      <c r="R30" s="287">
        <f t="shared" si="7"/>
        <v>0</v>
      </c>
      <c r="S30" s="285"/>
      <c r="T30" s="285"/>
      <c r="U30" s="285"/>
      <c r="V30" s="73"/>
      <c r="W30" s="287">
        <f t="shared" si="1"/>
        <v>0</v>
      </c>
      <c r="X30" s="78"/>
      <c r="Y30" s="269">
        <f>'Anlage Volatile Kosten'!$E$18</f>
        <v>112.04</v>
      </c>
      <c r="Z30" s="59"/>
    </row>
    <row r="31" spans="1:26" ht="27.95" customHeight="1" x14ac:dyDescent="0.2">
      <c r="A31" s="72"/>
      <c r="B31" s="277">
        <v>23</v>
      </c>
      <c r="C31" s="86"/>
      <c r="D31" s="87"/>
      <c r="E31" s="80" t="s">
        <v>57</v>
      </c>
      <c r="F31" s="87"/>
      <c r="G31" s="81" t="s">
        <v>57</v>
      </c>
      <c r="H31" s="94"/>
      <c r="I31" s="76">
        <f>'A. Allgemeine Informationen'!$C$14</f>
        <v>2025</v>
      </c>
      <c r="J31" s="284">
        <f t="shared" si="6"/>
        <v>0</v>
      </c>
      <c r="K31" s="285"/>
      <c r="L31" s="285"/>
      <c r="M31" s="285"/>
      <c r="N31" s="285"/>
      <c r="O31" s="286">
        <f>(SUM(L31:N31))*((VLOOKUP($I$9,'B. Übersicht EOG'!$F$5:$G$9,2,FALSE)/'B. Übersicht EOG'!$G$4)-1)</f>
        <v>0</v>
      </c>
      <c r="P31" s="286">
        <f>(SUM(L31:N31))*(-VLOOKUP($I$9,'B. Übersicht EOG'!$F$5:$H$9,3,FALSE))</f>
        <v>0</v>
      </c>
      <c r="Q31" s="285"/>
      <c r="R31" s="287">
        <f t="shared" si="7"/>
        <v>0</v>
      </c>
      <c r="S31" s="285"/>
      <c r="T31" s="285"/>
      <c r="U31" s="285"/>
      <c r="V31" s="73"/>
      <c r="W31" s="287">
        <f t="shared" si="1"/>
        <v>0</v>
      </c>
      <c r="X31" s="78"/>
      <c r="Y31" s="269">
        <f>'Anlage Volatile Kosten'!$E$18</f>
        <v>112.04</v>
      </c>
      <c r="Z31" s="59"/>
    </row>
    <row r="32" spans="1:26" ht="27.95" customHeight="1" x14ac:dyDescent="0.2">
      <c r="A32" s="72"/>
      <c r="B32" s="277">
        <v>24</v>
      </c>
      <c r="C32" s="86"/>
      <c r="D32" s="87"/>
      <c r="E32" s="80" t="s">
        <v>57</v>
      </c>
      <c r="F32" s="87"/>
      <c r="G32" s="81" t="s">
        <v>57</v>
      </c>
      <c r="H32" s="94"/>
      <c r="I32" s="76">
        <f>'A. Allgemeine Informationen'!$C$14</f>
        <v>2025</v>
      </c>
      <c r="J32" s="284">
        <f t="shared" si="6"/>
        <v>0</v>
      </c>
      <c r="K32" s="285"/>
      <c r="L32" s="285"/>
      <c r="M32" s="285"/>
      <c r="N32" s="285"/>
      <c r="O32" s="286">
        <f>(SUM(L32:N32))*((VLOOKUP($I$9,'B. Übersicht EOG'!$F$5:$G$9,2,FALSE)/'B. Übersicht EOG'!$G$4)-1)</f>
        <v>0</v>
      </c>
      <c r="P32" s="286">
        <f>(SUM(L32:N32))*(-VLOOKUP($I$9,'B. Übersicht EOG'!$F$5:$H$9,3,FALSE))</f>
        <v>0</v>
      </c>
      <c r="Q32" s="285"/>
      <c r="R32" s="287">
        <f t="shared" si="7"/>
        <v>0</v>
      </c>
      <c r="S32" s="285"/>
      <c r="T32" s="285"/>
      <c r="U32" s="285"/>
      <c r="V32" s="73"/>
      <c r="W32" s="287">
        <f t="shared" si="1"/>
        <v>0</v>
      </c>
      <c r="X32" s="78"/>
      <c r="Y32" s="269">
        <f>'Anlage Volatile Kosten'!$E$18</f>
        <v>112.04</v>
      </c>
      <c r="Z32" s="59"/>
    </row>
    <row r="33" spans="1:26" ht="27.95" customHeight="1" x14ac:dyDescent="0.2">
      <c r="A33" s="72"/>
      <c r="B33" s="277">
        <v>25</v>
      </c>
      <c r="C33" s="86"/>
      <c r="D33" s="87"/>
      <c r="E33" s="80" t="s">
        <v>57</v>
      </c>
      <c r="F33" s="87"/>
      <c r="G33" s="81" t="s">
        <v>57</v>
      </c>
      <c r="H33" s="94"/>
      <c r="I33" s="76">
        <f>'A. Allgemeine Informationen'!$C$14</f>
        <v>2025</v>
      </c>
      <c r="J33" s="284">
        <f t="shared" si="6"/>
        <v>0</v>
      </c>
      <c r="K33" s="285"/>
      <c r="L33" s="285"/>
      <c r="M33" s="285"/>
      <c r="N33" s="285"/>
      <c r="O33" s="286">
        <f>(SUM(L33:N33))*((VLOOKUP($I$9,'B. Übersicht EOG'!$F$5:$G$9,2,FALSE)/'B. Übersicht EOG'!$G$4)-1)</f>
        <v>0</v>
      </c>
      <c r="P33" s="286">
        <f>(SUM(L33:N33))*(-VLOOKUP($I$9,'B. Übersicht EOG'!$F$5:$H$9,3,FALSE))</f>
        <v>0</v>
      </c>
      <c r="Q33" s="285"/>
      <c r="R33" s="287">
        <f t="shared" si="7"/>
        <v>0</v>
      </c>
      <c r="S33" s="285"/>
      <c r="T33" s="285"/>
      <c r="U33" s="285"/>
      <c r="V33" s="73"/>
      <c r="W33" s="287">
        <f t="shared" si="1"/>
        <v>0</v>
      </c>
      <c r="X33" s="78"/>
      <c r="Y33" s="269">
        <f>'Anlage Volatile Kosten'!$E$18</f>
        <v>112.04</v>
      </c>
      <c r="Z33" s="59"/>
    </row>
    <row r="34" spans="1:26" ht="27.95" customHeight="1" x14ac:dyDescent="0.2">
      <c r="A34" s="72"/>
      <c r="B34" s="277">
        <v>26</v>
      </c>
      <c r="C34" s="86"/>
      <c r="D34" s="87"/>
      <c r="E34" s="80" t="s">
        <v>57</v>
      </c>
      <c r="F34" s="87"/>
      <c r="G34" s="81" t="s">
        <v>57</v>
      </c>
      <c r="H34" s="94"/>
      <c r="I34" s="76">
        <f>'A. Allgemeine Informationen'!$C$14</f>
        <v>2025</v>
      </c>
      <c r="J34" s="284">
        <f t="shared" si="6"/>
        <v>0</v>
      </c>
      <c r="K34" s="285"/>
      <c r="L34" s="285"/>
      <c r="M34" s="285"/>
      <c r="N34" s="285"/>
      <c r="O34" s="286">
        <f>(SUM(L34:N34))*((VLOOKUP($I$9,'B. Übersicht EOG'!$F$5:$G$9,2,FALSE)/'B. Übersicht EOG'!$G$4)-1)</f>
        <v>0</v>
      </c>
      <c r="P34" s="286">
        <f>(SUM(L34:N34))*(-VLOOKUP($I$9,'B. Übersicht EOG'!$F$5:$H$9,3,FALSE))</f>
        <v>0</v>
      </c>
      <c r="Q34" s="285"/>
      <c r="R34" s="287">
        <f t="shared" si="7"/>
        <v>0</v>
      </c>
      <c r="S34" s="285"/>
      <c r="T34" s="285"/>
      <c r="U34" s="285"/>
      <c r="V34" s="73"/>
      <c r="W34" s="287">
        <f t="shared" si="1"/>
        <v>0</v>
      </c>
      <c r="X34" s="78"/>
      <c r="Y34" s="269">
        <f>'Anlage Volatile Kosten'!$E$18</f>
        <v>112.04</v>
      </c>
      <c r="Z34" s="59"/>
    </row>
    <row r="35" spans="1:26" ht="27.95" customHeight="1" x14ac:dyDescent="0.2">
      <c r="A35" s="72"/>
      <c r="B35" s="277">
        <v>27</v>
      </c>
      <c r="C35" s="86"/>
      <c r="D35" s="87"/>
      <c r="E35" s="80" t="s">
        <v>57</v>
      </c>
      <c r="F35" s="87"/>
      <c r="G35" s="81" t="s">
        <v>57</v>
      </c>
      <c r="H35" s="94"/>
      <c r="I35" s="76">
        <f>'A. Allgemeine Informationen'!$C$14</f>
        <v>2025</v>
      </c>
      <c r="J35" s="284">
        <f t="shared" si="6"/>
        <v>0</v>
      </c>
      <c r="K35" s="285"/>
      <c r="L35" s="285"/>
      <c r="M35" s="285"/>
      <c r="N35" s="285"/>
      <c r="O35" s="286">
        <f>(SUM(L35:N35))*((VLOOKUP($I$9,'B. Übersicht EOG'!$F$5:$G$9,2,FALSE)/'B. Übersicht EOG'!$G$4)-1)</f>
        <v>0</v>
      </c>
      <c r="P35" s="286">
        <f>(SUM(L35:N35))*(-VLOOKUP($I$9,'B. Übersicht EOG'!$F$5:$H$9,3,FALSE))</f>
        <v>0</v>
      </c>
      <c r="Q35" s="285"/>
      <c r="R35" s="287">
        <f t="shared" si="7"/>
        <v>0</v>
      </c>
      <c r="S35" s="285"/>
      <c r="T35" s="285"/>
      <c r="U35" s="285"/>
      <c r="V35" s="73"/>
      <c r="W35" s="287">
        <f t="shared" si="1"/>
        <v>0</v>
      </c>
      <c r="X35" s="78"/>
      <c r="Y35" s="269">
        <f>'Anlage Volatile Kosten'!$E$18</f>
        <v>112.04</v>
      </c>
      <c r="Z35" s="59"/>
    </row>
    <row r="36" spans="1:26" ht="27.95" customHeight="1" x14ac:dyDescent="0.2">
      <c r="A36" s="72"/>
      <c r="B36" s="277">
        <v>28</v>
      </c>
      <c r="C36" s="86"/>
      <c r="D36" s="87"/>
      <c r="E36" s="80" t="s">
        <v>57</v>
      </c>
      <c r="F36" s="87"/>
      <c r="G36" s="81" t="s">
        <v>57</v>
      </c>
      <c r="H36" s="94"/>
      <c r="I36" s="76">
        <f>'A. Allgemeine Informationen'!$C$14</f>
        <v>2025</v>
      </c>
      <c r="J36" s="284">
        <f t="shared" si="6"/>
        <v>0</v>
      </c>
      <c r="K36" s="285"/>
      <c r="L36" s="285"/>
      <c r="M36" s="285"/>
      <c r="N36" s="285"/>
      <c r="O36" s="286">
        <f>(SUM(L36:N36))*((VLOOKUP($I$9,'B. Übersicht EOG'!$F$5:$G$9,2,FALSE)/'B. Übersicht EOG'!$G$4)-1)</f>
        <v>0</v>
      </c>
      <c r="P36" s="286">
        <f>(SUM(L36:N36))*(-VLOOKUP($I$9,'B. Übersicht EOG'!$F$5:$H$9,3,FALSE))</f>
        <v>0</v>
      </c>
      <c r="Q36" s="285"/>
      <c r="R36" s="287">
        <f t="shared" si="7"/>
        <v>0</v>
      </c>
      <c r="S36" s="285"/>
      <c r="T36" s="285"/>
      <c r="U36" s="285"/>
      <c r="V36" s="73"/>
      <c r="W36" s="287">
        <f t="shared" si="1"/>
        <v>0</v>
      </c>
      <c r="X36" s="78"/>
      <c r="Y36" s="269">
        <f>'Anlage Volatile Kosten'!$E$18</f>
        <v>112.04</v>
      </c>
      <c r="Z36" s="59"/>
    </row>
    <row r="37" spans="1:26" ht="27.95" customHeight="1" x14ac:dyDescent="0.2">
      <c r="A37" s="72"/>
      <c r="B37" s="277">
        <v>29</v>
      </c>
      <c r="C37" s="86"/>
      <c r="D37" s="87"/>
      <c r="E37" s="80" t="s">
        <v>57</v>
      </c>
      <c r="F37" s="87"/>
      <c r="G37" s="81" t="s">
        <v>57</v>
      </c>
      <c r="H37" s="94"/>
      <c r="I37" s="76">
        <f>'A. Allgemeine Informationen'!$C$14</f>
        <v>2025</v>
      </c>
      <c r="J37" s="284">
        <f t="shared" si="6"/>
        <v>0</v>
      </c>
      <c r="K37" s="285"/>
      <c r="L37" s="285"/>
      <c r="M37" s="285"/>
      <c r="N37" s="285"/>
      <c r="O37" s="286">
        <f>(SUM(L37:N37))*((VLOOKUP($I$9,'B. Übersicht EOG'!$F$5:$G$9,2,FALSE)/'B. Übersicht EOG'!$G$4)-1)</f>
        <v>0</v>
      </c>
      <c r="P37" s="286">
        <f>(SUM(L37:N37))*(-VLOOKUP($I$9,'B. Übersicht EOG'!$F$5:$H$9,3,FALSE))</f>
        <v>0</v>
      </c>
      <c r="Q37" s="285"/>
      <c r="R37" s="287">
        <f t="shared" si="7"/>
        <v>0</v>
      </c>
      <c r="S37" s="285"/>
      <c r="T37" s="285"/>
      <c r="U37" s="285"/>
      <c r="V37" s="73"/>
      <c r="W37" s="287">
        <f t="shared" si="1"/>
        <v>0</v>
      </c>
      <c r="X37" s="78"/>
      <c r="Y37" s="269">
        <f>'Anlage Volatile Kosten'!$E$18</f>
        <v>112.04</v>
      </c>
      <c r="Z37" s="59"/>
    </row>
    <row r="38" spans="1:26" ht="27.95" customHeight="1" x14ac:dyDescent="0.2">
      <c r="A38" s="72"/>
      <c r="B38" s="277">
        <v>30</v>
      </c>
      <c r="C38" s="86"/>
      <c r="D38" s="87"/>
      <c r="E38" s="80" t="s">
        <v>57</v>
      </c>
      <c r="F38" s="87"/>
      <c r="G38" s="81" t="s">
        <v>57</v>
      </c>
      <c r="H38" s="94"/>
      <c r="I38" s="76">
        <f>'A. Allgemeine Informationen'!$C$14</f>
        <v>2025</v>
      </c>
      <c r="J38" s="284">
        <f t="shared" si="6"/>
        <v>0</v>
      </c>
      <c r="K38" s="285"/>
      <c r="L38" s="285"/>
      <c r="M38" s="285"/>
      <c r="N38" s="285"/>
      <c r="O38" s="286">
        <f>(SUM(L38:N38))*((VLOOKUP($I$9,'B. Übersicht EOG'!$F$5:$G$9,2,FALSE)/'B. Übersicht EOG'!$G$4)-1)</f>
        <v>0</v>
      </c>
      <c r="P38" s="286">
        <f>(SUM(L38:N38))*(-VLOOKUP($I$9,'B. Übersicht EOG'!$F$5:$H$9,3,FALSE))</f>
        <v>0</v>
      </c>
      <c r="Q38" s="285"/>
      <c r="R38" s="287">
        <f t="shared" si="7"/>
        <v>0</v>
      </c>
      <c r="S38" s="285"/>
      <c r="T38" s="285"/>
      <c r="U38" s="285"/>
      <c r="V38" s="73"/>
      <c r="W38" s="287">
        <f t="shared" si="1"/>
        <v>0</v>
      </c>
      <c r="X38" s="78"/>
      <c r="Y38" s="269">
        <f>'Anlage Volatile Kosten'!$E$18</f>
        <v>112.04</v>
      </c>
      <c r="Z38" s="59"/>
    </row>
    <row r="39" spans="1:26" ht="27.95" customHeight="1" x14ac:dyDescent="0.2">
      <c r="A39" s="72"/>
      <c r="B39" s="277">
        <v>31</v>
      </c>
      <c r="C39" s="86"/>
      <c r="D39" s="87"/>
      <c r="E39" s="80" t="s">
        <v>57</v>
      </c>
      <c r="F39" s="87"/>
      <c r="G39" s="81" t="s">
        <v>57</v>
      </c>
      <c r="H39" s="94"/>
      <c r="I39" s="76">
        <f>'A. Allgemeine Informationen'!$C$14</f>
        <v>2025</v>
      </c>
      <c r="J39" s="284">
        <f t="shared" si="6"/>
        <v>0</v>
      </c>
      <c r="K39" s="285"/>
      <c r="L39" s="285"/>
      <c r="M39" s="285"/>
      <c r="N39" s="285"/>
      <c r="O39" s="286">
        <f>(SUM(L39:N39))*((VLOOKUP($I$9,'B. Übersicht EOG'!$F$5:$G$9,2,FALSE)/'B. Übersicht EOG'!$G$4)-1)</f>
        <v>0</v>
      </c>
      <c r="P39" s="286">
        <f>(SUM(L39:N39))*(-VLOOKUP($I$9,'B. Übersicht EOG'!$F$5:$H$9,3,FALSE))</f>
        <v>0</v>
      </c>
      <c r="Q39" s="285"/>
      <c r="R39" s="287">
        <f t="shared" si="7"/>
        <v>0</v>
      </c>
      <c r="S39" s="285"/>
      <c r="T39" s="285"/>
      <c r="U39" s="285"/>
      <c r="V39" s="73"/>
      <c r="W39" s="287">
        <f t="shared" si="1"/>
        <v>0</v>
      </c>
      <c r="X39" s="78"/>
      <c r="Y39" s="269">
        <f>'Anlage Volatile Kosten'!$E$18</f>
        <v>112.04</v>
      </c>
      <c r="Z39" s="59"/>
    </row>
    <row r="40" spans="1:26" ht="27.95" customHeight="1" x14ac:dyDescent="0.2">
      <c r="A40" s="72"/>
      <c r="B40" s="277">
        <v>32</v>
      </c>
      <c r="C40" s="86"/>
      <c r="D40" s="87"/>
      <c r="E40" s="80" t="s">
        <v>57</v>
      </c>
      <c r="F40" s="87"/>
      <c r="G40" s="81" t="s">
        <v>57</v>
      </c>
      <c r="H40" s="94"/>
      <c r="I40" s="76">
        <f>'A. Allgemeine Informationen'!$C$14</f>
        <v>2025</v>
      </c>
      <c r="J40" s="284">
        <f t="shared" si="6"/>
        <v>0</v>
      </c>
      <c r="K40" s="285"/>
      <c r="L40" s="285"/>
      <c r="M40" s="285"/>
      <c r="N40" s="285"/>
      <c r="O40" s="286">
        <f>(SUM(L40:N40))*((VLOOKUP($I$9,'B. Übersicht EOG'!$F$5:$G$9,2,FALSE)/'B. Übersicht EOG'!$G$4)-1)</f>
        <v>0</v>
      </c>
      <c r="P40" s="286">
        <f>(SUM(L40:N40))*(-VLOOKUP($I$9,'B. Übersicht EOG'!$F$5:$H$9,3,FALSE))</f>
        <v>0</v>
      </c>
      <c r="Q40" s="285"/>
      <c r="R40" s="287">
        <f t="shared" si="7"/>
        <v>0</v>
      </c>
      <c r="S40" s="285"/>
      <c r="T40" s="285"/>
      <c r="U40" s="285"/>
      <c r="V40" s="73"/>
      <c r="W40" s="287">
        <f t="shared" si="1"/>
        <v>0</v>
      </c>
      <c r="X40" s="78"/>
      <c r="Y40" s="269">
        <f>'Anlage Volatile Kosten'!$E$18</f>
        <v>112.04</v>
      </c>
      <c r="Z40" s="59"/>
    </row>
    <row r="41" spans="1:26" ht="27.95" customHeight="1" x14ac:dyDescent="0.2">
      <c r="A41" s="72"/>
      <c r="B41" s="277">
        <v>33</v>
      </c>
      <c r="C41" s="86"/>
      <c r="D41" s="87"/>
      <c r="E41" s="80" t="s">
        <v>57</v>
      </c>
      <c r="F41" s="87"/>
      <c r="G41" s="81" t="s">
        <v>57</v>
      </c>
      <c r="H41" s="94"/>
      <c r="I41" s="76">
        <f>'A. Allgemeine Informationen'!$C$14</f>
        <v>2025</v>
      </c>
      <c r="J41" s="284">
        <f t="shared" si="6"/>
        <v>0</v>
      </c>
      <c r="K41" s="285"/>
      <c r="L41" s="285"/>
      <c r="M41" s="285"/>
      <c r="N41" s="285"/>
      <c r="O41" s="286">
        <f>(SUM(L41:N41))*((VLOOKUP($I$9,'B. Übersicht EOG'!$F$5:$G$9,2,FALSE)/'B. Übersicht EOG'!$G$4)-1)</f>
        <v>0</v>
      </c>
      <c r="P41" s="286">
        <f>(SUM(L41:N41))*(-VLOOKUP($I$9,'B. Übersicht EOG'!$F$5:$H$9,3,FALSE))</f>
        <v>0</v>
      </c>
      <c r="Q41" s="285"/>
      <c r="R41" s="287">
        <f t="shared" si="7"/>
        <v>0</v>
      </c>
      <c r="S41" s="285"/>
      <c r="T41" s="285"/>
      <c r="U41" s="285"/>
      <c r="V41" s="73"/>
      <c r="W41" s="287">
        <f t="shared" si="1"/>
        <v>0</v>
      </c>
      <c r="X41" s="78"/>
      <c r="Y41" s="269">
        <f>'Anlage Volatile Kosten'!$E$18</f>
        <v>112.04</v>
      </c>
      <c r="Z41" s="59"/>
    </row>
    <row r="42" spans="1:26" ht="27.95" customHeight="1" x14ac:dyDescent="0.2">
      <c r="A42" s="72"/>
      <c r="B42" s="277">
        <v>34</v>
      </c>
      <c r="C42" s="86"/>
      <c r="D42" s="87"/>
      <c r="E42" s="80" t="s">
        <v>57</v>
      </c>
      <c r="F42" s="87"/>
      <c r="G42" s="81" t="s">
        <v>57</v>
      </c>
      <c r="H42" s="94"/>
      <c r="I42" s="76">
        <f>'A. Allgemeine Informationen'!$C$14</f>
        <v>2025</v>
      </c>
      <c r="J42" s="284">
        <f t="shared" ref="J42:J57" si="8">SUM(K42:U42)</f>
        <v>0</v>
      </c>
      <c r="K42" s="285"/>
      <c r="L42" s="285"/>
      <c r="M42" s="285"/>
      <c r="N42" s="285"/>
      <c r="O42" s="286">
        <f>(SUM(L42:N42))*((VLOOKUP($I$9,'B. Übersicht EOG'!$F$5:$G$9,2,FALSE)/'B. Übersicht EOG'!$G$4)-1)</f>
        <v>0</v>
      </c>
      <c r="P42" s="286">
        <f>(SUM(L42:N42))*(-VLOOKUP($I$9,'B. Übersicht EOG'!$F$5:$H$9,3,FALSE))</f>
        <v>0</v>
      </c>
      <c r="Q42" s="285"/>
      <c r="R42" s="287">
        <f t="shared" ref="R42:R57" si="9">W42</f>
        <v>0</v>
      </c>
      <c r="S42" s="285"/>
      <c r="T42" s="285"/>
      <c r="U42" s="285"/>
      <c r="V42" s="73"/>
      <c r="W42" s="287">
        <f t="shared" si="1"/>
        <v>0</v>
      </c>
      <c r="X42" s="78"/>
      <c r="Y42" s="269">
        <f>'Anlage Volatile Kosten'!$E$18</f>
        <v>112.04</v>
      </c>
      <c r="Z42" s="59"/>
    </row>
    <row r="43" spans="1:26" ht="27.95" customHeight="1" x14ac:dyDescent="0.2">
      <c r="A43" s="72"/>
      <c r="B43" s="277">
        <v>35</v>
      </c>
      <c r="C43" s="86"/>
      <c r="D43" s="87"/>
      <c r="E43" s="80" t="s">
        <v>57</v>
      </c>
      <c r="F43" s="87"/>
      <c r="G43" s="81" t="s">
        <v>57</v>
      </c>
      <c r="H43" s="94"/>
      <c r="I43" s="76">
        <f>'A. Allgemeine Informationen'!$C$14</f>
        <v>2025</v>
      </c>
      <c r="J43" s="284">
        <f t="shared" si="8"/>
        <v>0</v>
      </c>
      <c r="K43" s="285"/>
      <c r="L43" s="285"/>
      <c r="M43" s="285"/>
      <c r="N43" s="285"/>
      <c r="O43" s="286">
        <f>(SUM(L43:N43))*((VLOOKUP($I$9,'B. Übersicht EOG'!$F$5:$G$9,2,FALSE)/'B. Übersicht EOG'!$G$4)-1)</f>
        <v>0</v>
      </c>
      <c r="P43" s="286">
        <f>(SUM(L43:N43))*(-VLOOKUP($I$9,'B. Übersicht EOG'!$F$5:$H$9,3,FALSE))</f>
        <v>0</v>
      </c>
      <c r="Q43" s="285"/>
      <c r="R43" s="287">
        <f t="shared" si="9"/>
        <v>0</v>
      </c>
      <c r="S43" s="285"/>
      <c r="T43" s="285"/>
      <c r="U43" s="285"/>
      <c r="V43" s="73"/>
      <c r="W43" s="287">
        <f t="shared" si="1"/>
        <v>0</v>
      </c>
      <c r="X43" s="78"/>
      <c r="Y43" s="269">
        <f>'Anlage Volatile Kosten'!$E$18</f>
        <v>112.04</v>
      </c>
      <c r="Z43" s="59"/>
    </row>
    <row r="44" spans="1:26" ht="27.95" customHeight="1" x14ac:dyDescent="0.2">
      <c r="A44" s="72"/>
      <c r="B44" s="277">
        <v>36</v>
      </c>
      <c r="C44" s="86"/>
      <c r="D44" s="87"/>
      <c r="E44" s="80" t="s">
        <v>57</v>
      </c>
      <c r="F44" s="87"/>
      <c r="G44" s="81" t="s">
        <v>57</v>
      </c>
      <c r="H44" s="94"/>
      <c r="I44" s="76">
        <f>'A. Allgemeine Informationen'!$C$14</f>
        <v>2025</v>
      </c>
      <c r="J44" s="284">
        <f t="shared" si="8"/>
        <v>0</v>
      </c>
      <c r="K44" s="285"/>
      <c r="L44" s="285"/>
      <c r="M44" s="285"/>
      <c r="N44" s="285"/>
      <c r="O44" s="286">
        <f>(SUM(L44:N44))*((VLOOKUP($I$9,'B. Übersicht EOG'!$F$5:$G$9,2,FALSE)/'B. Übersicht EOG'!$G$4)-1)</f>
        <v>0</v>
      </c>
      <c r="P44" s="286">
        <f>(SUM(L44:N44))*(-VLOOKUP($I$9,'B. Übersicht EOG'!$F$5:$H$9,3,FALSE))</f>
        <v>0</v>
      </c>
      <c r="Q44" s="285"/>
      <c r="R44" s="287">
        <f t="shared" si="9"/>
        <v>0</v>
      </c>
      <c r="S44" s="285"/>
      <c r="T44" s="285"/>
      <c r="U44" s="285"/>
      <c r="V44" s="73"/>
      <c r="W44" s="287">
        <f t="shared" si="1"/>
        <v>0</v>
      </c>
      <c r="X44" s="78"/>
      <c r="Y44" s="269">
        <f>'Anlage Volatile Kosten'!$E$18</f>
        <v>112.04</v>
      </c>
      <c r="Z44" s="59"/>
    </row>
    <row r="45" spans="1:26" ht="27.95" customHeight="1" x14ac:dyDescent="0.2">
      <c r="A45" s="72"/>
      <c r="B45" s="277">
        <v>37</v>
      </c>
      <c r="C45" s="86"/>
      <c r="D45" s="87"/>
      <c r="E45" s="80" t="s">
        <v>57</v>
      </c>
      <c r="F45" s="87"/>
      <c r="G45" s="81" t="s">
        <v>57</v>
      </c>
      <c r="H45" s="94"/>
      <c r="I45" s="76">
        <f>'A. Allgemeine Informationen'!$C$14</f>
        <v>2025</v>
      </c>
      <c r="J45" s="284">
        <f t="shared" si="8"/>
        <v>0</v>
      </c>
      <c r="K45" s="285"/>
      <c r="L45" s="285"/>
      <c r="M45" s="285"/>
      <c r="N45" s="285"/>
      <c r="O45" s="286">
        <f>(SUM(L45:N45))*((VLOOKUP($I$9,'B. Übersicht EOG'!$F$5:$G$9,2,FALSE)/'B. Übersicht EOG'!$G$4)-1)</f>
        <v>0</v>
      </c>
      <c r="P45" s="286">
        <f>(SUM(L45:N45))*(-VLOOKUP($I$9,'B. Übersicht EOG'!$F$5:$H$9,3,FALSE))</f>
        <v>0</v>
      </c>
      <c r="Q45" s="285"/>
      <c r="R45" s="287">
        <f t="shared" si="9"/>
        <v>0</v>
      </c>
      <c r="S45" s="285"/>
      <c r="T45" s="285"/>
      <c r="U45" s="285"/>
      <c r="V45" s="73"/>
      <c r="W45" s="287">
        <f t="shared" si="1"/>
        <v>0</v>
      </c>
      <c r="X45" s="78"/>
      <c r="Y45" s="269">
        <f>'Anlage Volatile Kosten'!$E$18</f>
        <v>112.04</v>
      </c>
      <c r="Z45" s="59"/>
    </row>
    <row r="46" spans="1:26" ht="27.95" customHeight="1" x14ac:dyDescent="0.2">
      <c r="A46" s="72"/>
      <c r="B46" s="277">
        <v>38</v>
      </c>
      <c r="C46" s="86"/>
      <c r="D46" s="87"/>
      <c r="E46" s="80" t="s">
        <v>57</v>
      </c>
      <c r="F46" s="87"/>
      <c r="G46" s="81" t="s">
        <v>57</v>
      </c>
      <c r="H46" s="94"/>
      <c r="I46" s="76">
        <f>'A. Allgemeine Informationen'!$C$14</f>
        <v>2025</v>
      </c>
      <c r="J46" s="284">
        <f t="shared" si="8"/>
        <v>0</v>
      </c>
      <c r="K46" s="285"/>
      <c r="L46" s="285"/>
      <c r="M46" s="285"/>
      <c r="N46" s="285"/>
      <c r="O46" s="286">
        <f>(SUM(L46:N46))*((VLOOKUP($I$9,'B. Übersicht EOG'!$F$5:$G$9,2,FALSE)/'B. Übersicht EOG'!$G$4)-1)</f>
        <v>0</v>
      </c>
      <c r="P46" s="286">
        <f>(SUM(L46:N46))*(-VLOOKUP($I$9,'B. Übersicht EOG'!$F$5:$H$9,3,FALSE))</f>
        <v>0</v>
      </c>
      <c r="Q46" s="285"/>
      <c r="R46" s="287">
        <f t="shared" si="9"/>
        <v>0</v>
      </c>
      <c r="S46" s="285"/>
      <c r="T46" s="285"/>
      <c r="U46" s="285"/>
      <c r="V46" s="73"/>
      <c r="W46" s="287">
        <f t="shared" si="1"/>
        <v>0</v>
      </c>
      <c r="X46" s="78"/>
      <c r="Y46" s="269">
        <f>'Anlage Volatile Kosten'!$E$18</f>
        <v>112.04</v>
      </c>
      <c r="Z46" s="59"/>
    </row>
    <row r="47" spans="1:26" ht="27.95" customHeight="1" x14ac:dyDescent="0.2">
      <c r="A47" s="72"/>
      <c r="B47" s="277">
        <v>39</v>
      </c>
      <c r="C47" s="86"/>
      <c r="D47" s="87"/>
      <c r="E47" s="80" t="s">
        <v>57</v>
      </c>
      <c r="F47" s="87"/>
      <c r="G47" s="81" t="s">
        <v>57</v>
      </c>
      <c r="H47" s="94"/>
      <c r="I47" s="76">
        <f>'A. Allgemeine Informationen'!$C$14</f>
        <v>2025</v>
      </c>
      <c r="J47" s="284">
        <f t="shared" si="8"/>
        <v>0</v>
      </c>
      <c r="K47" s="285"/>
      <c r="L47" s="285"/>
      <c r="M47" s="285"/>
      <c r="N47" s="285"/>
      <c r="O47" s="286">
        <f>(SUM(L47:N47))*((VLOOKUP($I$9,'B. Übersicht EOG'!$F$5:$G$9,2,FALSE)/'B. Übersicht EOG'!$G$4)-1)</f>
        <v>0</v>
      </c>
      <c r="P47" s="286">
        <f>(SUM(L47:N47))*(-VLOOKUP($I$9,'B. Übersicht EOG'!$F$5:$H$9,3,FALSE))</f>
        <v>0</v>
      </c>
      <c r="Q47" s="285"/>
      <c r="R47" s="287">
        <f t="shared" si="9"/>
        <v>0</v>
      </c>
      <c r="S47" s="285"/>
      <c r="T47" s="285"/>
      <c r="U47" s="285"/>
      <c r="V47" s="73"/>
      <c r="W47" s="287">
        <f t="shared" si="1"/>
        <v>0</v>
      </c>
      <c r="X47" s="78"/>
      <c r="Y47" s="269">
        <f>'Anlage Volatile Kosten'!$E$18</f>
        <v>112.04</v>
      </c>
      <c r="Z47" s="59"/>
    </row>
    <row r="48" spans="1:26" ht="27.95" customHeight="1" x14ac:dyDescent="0.2">
      <c r="A48" s="72"/>
      <c r="B48" s="277">
        <v>40</v>
      </c>
      <c r="C48" s="86"/>
      <c r="D48" s="87"/>
      <c r="E48" s="80" t="s">
        <v>57</v>
      </c>
      <c r="F48" s="87"/>
      <c r="G48" s="81" t="s">
        <v>57</v>
      </c>
      <c r="H48" s="94"/>
      <c r="I48" s="76">
        <f>'A. Allgemeine Informationen'!$C$14</f>
        <v>2025</v>
      </c>
      <c r="J48" s="284">
        <f t="shared" si="8"/>
        <v>0</v>
      </c>
      <c r="K48" s="285"/>
      <c r="L48" s="285"/>
      <c r="M48" s="285"/>
      <c r="N48" s="285"/>
      <c r="O48" s="286">
        <f>(SUM(L48:N48))*((VLOOKUP($I$9,'B. Übersicht EOG'!$F$5:$G$9,2,FALSE)/'B. Übersicht EOG'!$G$4)-1)</f>
        <v>0</v>
      </c>
      <c r="P48" s="286">
        <f>(SUM(L48:N48))*(-VLOOKUP($I$9,'B. Übersicht EOG'!$F$5:$H$9,3,FALSE))</f>
        <v>0</v>
      </c>
      <c r="Q48" s="285"/>
      <c r="R48" s="287">
        <f t="shared" si="9"/>
        <v>0</v>
      </c>
      <c r="S48" s="285"/>
      <c r="T48" s="285"/>
      <c r="U48" s="285"/>
      <c r="V48" s="73"/>
      <c r="W48" s="287">
        <f t="shared" si="1"/>
        <v>0</v>
      </c>
      <c r="X48" s="78"/>
      <c r="Y48" s="269">
        <f>'Anlage Volatile Kosten'!$E$18</f>
        <v>112.04</v>
      </c>
      <c r="Z48" s="59"/>
    </row>
    <row r="49" spans="1:26" ht="27.95" customHeight="1" x14ac:dyDescent="0.2">
      <c r="A49" s="72"/>
      <c r="B49" s="277">
        <v>41</v>
      </c>
      <c r="C49" s="86"/>
      <c r="D49" s="87"/>
      <c r="E49" s="80" t="s">
        <v>57</v>
      </c>
      <c r="F49" s="87"/>
      <c r="G49" s="81" t="s">
        <v>57</v>
      </c>
      <c r="H49" s="94"/>
      <c r="I49" s="76">
        <f>'A. Allgemeine Informationen'!$C$14</f>
        <v>2025</v>
      </c>
      <c r="J49" s="284">
        <f t="shared" si="8"/>
        <v>0</v>
      </c>
      <c r="K49" s="285"/>
      <c r="L49" s="285"/>
      <c r="M49" s="285"/>
      <c r="N49" s="285"/>
      <c r="O49" s="286">
        <f>(SUM(L49:N49))*((VLOOKUP($I$9,'B. Übersicht EOG'!$F$5:$G$9,2,FALSE)/'B. Übersicht EOG'!$G$4)-1)</f>
        <v>0</v>
      </c>
      <c r="P49" s="286">
        <f>(SUM(L49:N49))*(-VLOOKUP($I$9,'B. Übersicht EOG'!$F$5:$H$9,3,FALSE))</f>
        <v>0</v>
      </c>
      <c r="Q49" s="285"/>
      <c r="R49" s="287">
        <f t="shared" si="9"/>
        <v>0</v>
      </c>
      <c r="S49" s="285"/>
      <c r="T49" s="285"/>
      <c r="U49" s="285"/>
      <c r="V49" s="73"/>
      <c r="W49" s="287">
        <f t="shared" si="1"/>
        <v>0</v>
      </c>
      <c r="X49" s="78"/>
      <c r="Y49" s="269">
        <f>'Anlage Volatile Kosten'!$E$18</f>
        <v>112.04</v>
      </c>
      <c r="Z49" s="59"/>
    </row>
    <row r="50" spans="1:26" ht="27.95" customHeight="1" x14ac:dyDescent="0.2">
      <c r="A50" s="72"/>
      <c r="B50" s="277">
        <v>42</v>
      </c>
      <c r="C50" s="86"/>
      <c r="D50" s="87"/>
      <c r="E50" s="80" t="s">
        <v>57</v>
      </c>
      <c r="F50" s="87"/>
      <c r="G50" s="81" t="s">
        <v>57</v>
      </c>
      <c r="H50" s="94"/>
      <c r="I50" s="76">
        <f>'A. Allgemeine Informationen'!$C$14</f>
        <v>2025</v>
      </c>
      <c r="J50" s="284">
        <f t="shared" si="8"/>
        <v>0</v>
      </c>
      <c r="K50" s="285"/>
      <c r="L50" s="285"/>
      <c r="M50" s="285"/>
      <c r="N50" s="285"/>
      <c r="O50" s="286">
        <f>(SUM(L50:N50))*((VLOOKUP($I$9,'B. Übersicht EOG'!$F$5:$G$9,2,FALSE)/'B. Übersicht EOG'!$G$4)-1)</f>
        <v>0</v>
      </c>
      <c r="P50" s="286">
        <f>(SUM(L50:N50))*(-VLOOKUP($I$9,'B. Übersicht EOG'!$F$5:$H$9,3,FALSE))</f>
        <v>0</v>
      </c>
      <c r="Q50" s="285"/>
      <c r="R50" s="287">
        <f t="shared" si="9"/>
        <v>0</v>
      </c>
      <c r="S50" s="285"/>
      <c r="T50" s="285"/>
      <c r="U50" s="285"/>
      <c r="V50" s="73"/>
      <c r="W50" s="287">
        <f t="shared" si="1"/>
        <v>0</v>
      </c>
      <c r="X50" s="78"/>
      <c r="Y50" s="269">
        <f>'Anlage Volatile Kosten'!$E$18</f>
        <v>112.04</v>
      </c>
      <c r="Z50" s="59"/>
    </row>
    <row r="51" spans="1:26" ht="27.95" customHeight="1" x14ac:dyDescent="0.2">
      <c r="A51" s="72"/>
      <c r="B51" s="277">
        <v>43</v>
      </c>
      <c r="C51" s="86"/>
      <c r="D51" s="87"/>
      <c r="E51" s="80" t="s">
        <v>57</v>
      </c>
      <c r="F51" s="87"/>
      <c r="G51" s="81" t="s">
        <v>57</v>
      </c>
      <c r="H51" s="94"/>
      <c r="I51" s="76">
        <f>'A. Allgemeine Informationen'!$C$14</f>
        <v>2025</v>
      </c>
      <c r="J51" s="284">
        <f t="shared" si="8"/>
        <v>0</v>
      </c>
      <c r="K51" s="285"/>
      <c r="L51" s="285"/>
      <c r="M51" s="285"/>
      <c r="N51" s="285"/>
      <c r="O51" s="286">
        <f>(SUM(L51:N51))*((VLOOKUP($I$9,'B. Übersicht EOG'!$F$5:$G$9,2,FALSE)/'B. Übersicht EOG'!$G$4)-1)</f>
        <v>0</v>
      </c>
      <c r="P51" s="286">
        <f>(SUM(L51:N51))*(-VLOOKUP($I$9,'B. Übersicht EOG'!$F$5:$H$9,3,FALSE))</f>
        <v>0</v>
      </c>
      <c r="Q51" s="285"/>
      <c r="R51" s="287">
        <f t="shared" si="9"/>
        <v>0</v>
      </c>
      <c r="S51" s="285"/>
      <c r="T51" s="285"/>
      <c r="U51" s="285"/>
      <c r="V51" s="73"/>
      <c r="W51" s="287">
        <f t="shared" si="1"/>
        <v>0</v>
      </c>
      <c r="X51" s="78"/>
      <c r="Y51" s="269">
        <f>'Anlage Volatile Kosten'!$E$18</f>
        <v>112.04</v>
      </c>
      <c r="Z51" s="59"/>
    </row>
    <row r="52" spans="1:26" ht="27.95" customHeight="1" x14ac:dyDescent="0.2">
      <c r="A52" s="72"/>
      <c r="B52" s="277">
        <v>44</v>
      </c>
      <c r="C52" s="86"/>
      <c r="D52" s="87"/>
      <c r="E52" s="80" t="s">
        <v>57</v>
      </c>
      <c r="F52" s="87"/>
      <c r="G52" s="81" t="s">
        <v>57</v>
      </c>
      <c r="H52" s="94"/>
      <c r="I52" s="76">
        <f>'A. Allgemeine Informationen'!$C$14</f>
        <v>2025</v>
      </c>
      <c r="J52" s="284">
        <f t="shared" si="8"/>
        <v>0</v>
      </c>
      <c r="K52" s="285"/>
      <c r="L52" s="285"/>
      <c r="M52" s="285"/>
      <c r="N52" s="285"/>
      <c r="O52" s="286">
        <f>(SUM(L52:N52))*((VLOOKUP($I$9,'B. Übersicht EOG'!$F$5:$G$9,2,FALSE)/'B. Übersicht EOG'!$G$4)-1)</f>
        <v>0</v>
      </c>
      <c r="P52" s="286">
        <f>(SUM(L52:N52))*(-VLOOKUP($I$9,'B. Übersicht EOG'!$F$5:$H$9,3,FALSE))</f>
        <v>0</v>
      </c>
      <c r="Q52" s="285"/>
      <c r="R52" s="287">
        <f t="shared" si="9"/>
        <v>0</v>
      </c>
      <c r="S52" s="285"/>
      <c r="T52" s="285"/>
      <c r="U52" s="285"/>
      <c r="V52" s="73"/>
      <c r="W52" s="287">
        <f t="shared" si="1"/>
        <v>0</v>
      </c>
      <c r="X52" s="78"/>
      <c r="Y52" s="269">
        <f>'Anlage Volatile Kosten'!$E$18</f>
        <v>112.04</v>
      </c>
      <c r="Z52" s="59"/>
    </row>
    <row r="53" spans="1:26" ht="27.95" customHeight="1" x14ac:dyDescent="0.2">
      <c r="A53" s="72"/>
      <c r="B53" s="277">
        <v>45</v>
      </c>
      <c r="C53" s="86"/>
      <c r="D53" s="87"/>
      <c r="E53" s="80" t="s">
        <v>57</v>
      </c>
      <c r="F53" s="87"/>
      <c r="G53" s="81" t="s">
        <v>57</v>
      </c>
      <c r="H53" s="94"/>
      <c r="I53" s="76">
        <f>'A. Allgemeine Informationen'!$C$14</f>
        <v>2025</v>
      </c>
      <c r="J53" s="284">
        <f t="shared" si="8"/>
        <v>0</v>
      </c>
      <c r="K53" s="285"/>
      <c r="L53" s="285"/>
      <c r="M53" s="285"/>
      <c r="N53" s="285"/>
      <c r="O53" s="286">
        <f>(SUM(L53:N53))*((VLOOKUP($I$9,'B. Übersicht EOG'!$F$5:$G$9,2,FALSE)/'B. Übersicht EOG'!$G$4)-1)</f>
        <v>0</v>
      </c>
      <c r="P53" s="286">
        <f>(SUM(L53:N53))*(-VLOOKUP($I$9,'B. Übersicht EOG'!$F$5:$H$9,3,FALSE))</f>
        <v>0</v>
      </c>
      <c r="Q53" s="285"/>
      <c r="R53" s="287">
        <f t="shared" si="9"/>
        <v>0</v>
      </c>
      <c r="S53" s="285"/>
      <c r="T53" s="285"/>
      <c r="U53" s="285"/>
      <c r="V53" s="73"/>
      <c r="W53" s="287">
        <f t="shared" si="1"/>
        <v>0</v>
      </c>
      <c r="X53" s="78"/>
      <c r="Y53" s="269">
        <f>'Anlage Volatile Kosten'!$E$18</f>
        <v>112.04</v>
      </c>
      <c r="Z53" s="59"/>
    </row>
    <row r="54" spans="1:26" ht="27.95" customHeight="1" x14ac:dyDescent="0.2">
      <c r="A54" s="72"/>
      <c r="B54" s="277">
        <v>46</v>
      </c>
      <c r="C54" s="86"/>
      <c r="D54" s="87"/>
      <c r="E54" s="80" t="s">
        <v>57</v>
      </c>
      <c r="F54" s="87"/>
      <c r="G54" s="81" t="s">
        <v>57</v>
      </c>
      <c r="H54" s="94"/>
      <c r="I54" s="76">
        <f>'A. Allgemeine Informationen'!$C$14</f>
        <v>2025</v>
      </c>
      <c r="J54" s="284">
        <f t="shared" si="8"/>
        <v>0</v>
      </c>
      <c r="K54" s="285"/>
      <c r="L54" s="285"/>
      <c r="M54" s="285"/>
      <c r="N54" s="285"/>
      <c r="O54" s="286">
        <f>(SUM(L54:N54))*((VLOOKUP($I$9,'B. Übersicht EOG'!$F$5:$G$9,2,FALSE)/'B. Übersicht EOG'!$G$4)-1)</f>
        <v>0</v>
      </c>
      <c r="P54" s="286">
        <f>(SUM(L54:N54))*(-VLOOKUP($I$9,'B. Übersicht EOG'!$F$5:$H$9,3,FALSE))</f>
        <v>0</v>
      </c>
      <c r="Q54" s="285"/>
      <c r="R54" s="287">
        <f t="shared" si="9"/>
        <v>0</v>
      </c>
      <c r="S54" s="285"/>
      <c r="T54" s="285"/>
      <c r="U54" s="285"/>
      <c r="V54" s="73"/>
      <c r="W54" s="287">
        <f t="shared" si="1"/>
        <v>0</v>
      </c>
      <c r="X54" s="78"/>
      <c r="Y54" s="269">
        <f>'Anlage Volatile Kosten'!$E$18</f>
        <v>112.04</v>
      </c>
      <c r="Z54" s="59"/>
    </row>
    <row r="55" spans="1:26" ht="27.95" customHeight="1" x14ac:dyDescent="0.2">
      <c r="A55" s="72"/>
      <c r="B55" s="277">
        <v>47</v>
      </c>
      <c r="C55" s="86"/>
      <c r="D55" s="87"/>
      <c r="E55" s="80" t="s">
        <v>57</v>
      </c>
      <c r="F55" s="87"/>
      <c r="G55" s="81" t="s">
        <v>57</v>
      </c>
      <c r="H55" s="94"/>
      <c r="I55" s="76">
        <f>'A. Allgemeine Informationen'!$C$14</f>
        <v>2025</v>
      </c>
      <c r="J55" s="284">
        <f t="shared" si="8"/>
        <v>0</v>
      </c>
      <c r="K55" s="285"/>
      <c r="L55" s="285"/>
      <c r="M55" s="285"/>
      <c r="N55" s="285"/>
      <c r="O55" s="286">
        <f>(SUM(L55:N55))*((VLOOKUP($I$9,'B. Übersicht EOG'!$F$5:$G$9,2,FALSE)/'B. Übersicht EOG'!$G$4)-1)</f>
        <v>0</v>
      </c>
      <c r="P55" s="286">
        <f>(SUM(L55:N55))*(-VLOOKUP($I$9,'B. Übersicht EOG'!$F$5:$H$9,3,FALSE))</f>
        <v>0</v>
      </c>
      <c r="Q55" s="285"/>
      <c r="R55" s="287">
        <f t="shared" si="9"/>
        <v>0</v>
      </c>
      <c r="S55" s="285"/>
      <c r="T55" s="285"/>
      <c r="U55" s="285"/>
      <c r="V55" s="73"/>
      <c r="W55" s="287">
        <f t="shared" si="1"/>
        <v>0</v>
      </c>
      <c r="X55" s="78"/>
      <c r="Y55" s="269">
        <f>'Anlage Volatile Kosten'!$E$18</f>
        <v>112.04</v>
      </c>
      <c r="Z55" s="59"/>
    </row>
    <row r="56" spans="1:26" ht="27.95" customHeight="1" x14ac:dyDescent="0.2">
      <c r="A56" s="72"/>
      <c r="B56" s="277">
        <v>48</v>
      </c>
      <c r="C56" s="86"/>
      <c r="D56" s="87"/>
      <c r="E56" s="80" t="s">
        <v>57</v>
      </c>
      <c r="F56" s="87"/>
      <c r="G56" s="81" t="s">
        <v>57</v>
      </c>
      <c r="H56" s="94"/>
      <c r="I56" s="76">
        <f>'A. Allgemeine Informationen'!$C$14</f>
        <v>2025</v>
      </c>
      <c r="J56" s="284">
        <f t="shared" si="8"/>
        <v>0</v>
      </c>
      <c r="K56" s="285"/>
      <c r="L56" s="285"/>
      <c r="M56" s="285"/>
      <c r="N56" s="285"/>
      <c r="O56" s="286">
        <f>(SUM(L56:N56))*((VLOOKUP($I$9,'B. Übersicht EOG'!$F$5:$G$9,2,FALSE)/'B. Übersicht EOG'!$G$4)-1)</f>
        <v>0</v>
      </c>
      <c r="P56" s="286">
        <f>(SUM(L56:N56))*(-VLOOKUP($I$9,'B. Übersicht EOG'!$F$5:$H$9,3,FALSE))</f>
        <v>0</v>
      </c>
      <c r="Q56" s="285"/>
      <c r="R56" s="287">
        <f t="shared" si="9"/>
        <v>0</v>
      </c>
      <c r="S56" s="285"/>
      <c r="T56" s="285"/>
      <c r="U56" s="285"/>
      <c r="V56" s="73"/>
      <c r="W56" s="287">
        <f t="shared" si="1"/>
        <v>0</v>
      </c>
      <c r="X56" s="78"/>
      <c r="Y56" s="269">
        <f>'Anlage Volatile Kosten'!$E$18</f>
        <v>112.04</v>
      </c>
      <c r="Z56" s="59"/>
    </row>
    <row r="57" spans="1:26" ht="27.95" customHeight="1" x14ac:dyDescent="0.2">
      <c r="A57" s="72"/>
      <c r="B57" s="277">
        <v>49</v>
      </c>
      <c r="C57" s="86"/>
      <c r="D57" s="87"/>
      <c r="E57" s="80" t="s">
        <v>57</v>
      </c>
      <c r="F57" s="87"/>
      <c r="G57" s="81" t="s">
        <v>57</v>
      </c>
      <c r="H57" s="94"/>
      <c r="I57" s="76">
        <f>'A. Allgemeine Informationen'!$C$14</f>
        <v>2025</v>
      </c>
      <c r="J57" s="284">
        <f t="shared" si="8"/>
        <v>0</v>
      </c>
      <c r="K57" s="285"/>
      <c r="L57" s="285"/>
      <c r="M57" s="285"/>
      <c r="N57" s="285"/>
      <c r="O57" s="286">
        <f>(SUM(L57:N57))*((VLOOKUP($I$9,'B. Übersicht EOG'!$F$5:$G$9,2,FALSE)/'B. Übersicht EOG'!$G$4)-1)</f>
        <v>0</v>
      </c>
      <c r="P57" s="286">
        <f>(SUM(L57:N57))*(-VLOOKUP($I$9,'B. Übersicht EOG'!$F$5:$H$9,3,FALSE))</f>
        <v>0</v>
      </c>
      <c r="Q57" s="285"/>
      <c r="R57" s="287">
        <f t="shared" si="9"/>
        <v>0</v>
      </c>
      <c r="S57" s="285"/>
      <c r="T57" s="285"/>
      <c r="U57" s="285"/>
      <c r="V57" s="73"/>
      <c r="W57" s="287">
        <f t="shared" si="1"/>
        <v>0</v>
      </c>
      <c r="X57" s="78"/>
      <c r="Y57" s="269">
        <f>'Anlage Volatile Kosten'!$E$18</f>
        <v>112.04</v>
      </c>
      <c r="Z57" s="59"/>
    </row>
    <row r="58" spans="1:26" ht="27.95" customHeight="1" x14ac:dyDescent="0.2">
      <c r="A58" s="72"/>
      <c r="B58" s="277">
        <v>50</v>
      </c>
      <c r="C58" s="86"/>
      <c r="D58" s="87"/>
      <c r="E58" s="80" t="s">
        <v>57</v>
      </c>
      <c r="F58" s="87"/>
      <c r="G58" s="81" t="s">
        <v>57</v>
      </c>
      <c r="H58" s="94"/>
      <c r="I58" s="76">
        <f>'A. Allgemeine Informationen'!$C$14</f>
        <v>2025</v>
      </c>
      <c r="J58" s="284">
        <f t="shared" ref="J58" si="10">SUM(K58:U58)</f>
        <v>0</v>
      </c>
      <c r="K58" s="285"/>
      <c r="L58" s="285"/>
      <c r="M58" s="285"/>
      <c r="N58" s="285"/>
      <c r="O58" s="286">
        <f>(SUM(L58:N58))*((VLOOKUP($I$9,'B. Übersicht EOG'!$F$5:$G$9,2,FALSE)/'B. Übersicht EOG'!$G$4)-1)</f>
        <v>0</v>
      </c>
      <c r="P58" s="286">
        <f>(SUM(L58:N58))*(-VLOOKUP($I$9,'B. Übersicht EOG'!$F$5:$H$9,3,FALSE))</f>
        <v>0</v>
      </c>
      <c r="Q58" s="285"/>
      <c r="R58" s="287">
        <f t="shared" ref="R58" si="11">W58</f>
        <v>0</v>
      </c>
      <c r="S58" s="285"/>
      <c r="T58" s="285"/>
      <c r="U58" s="285"/>
      <c r="V58" s="73"/>
      <c r="W58" s="287">
        <f t="shared" si="1"/>
        <v>0</v>
      </c>
      <c r="X58" s="78"/>
      <c r="Y58" s="269">
        <f>'Anlage Volatile Kosten'!$E$18</f>
        <v>112.04</v>
      </c>
      <c r="Z58" s="59"/>
    </row>
    <row r="59" spans="1:26" ht="27.95" customHeight="1" x14ac:dyDescent="0.2">
      <c r="A59" s="72"/>
      <c r="B59" s="277">
        <v>51</v>
      </c>
      <c r="C59" s="86"/>
      <c r="D59" s="87"/>
      <c r="E59" s="80" t="s">
        <v>57</v>
      </c>
      <c r="F59" s="87"/>
      <c r="G59" s="81" t="s">
        <v>57</v>
      </c>
      <c r="H59" s="94"/>
      <c r="I59" s="76">
        <f>'A. Allgemeine Informationen'!$C$14</f>
        <v>2025</v>
      </c>
      <c r="J59" s="284">
        <f t="shared" ref="J59:J68" si="12">SUM(K59:U59)</f>
        <v>0</v>
      </c>
      <c r="K59" s="285"/>
      <c r="L59" s="285"/>
      <c r="M59" s="285"/>
      <c r="N59" s="285"/>
      <c r="O59" s="286">
        <f>(SUM(L59:N59))*((VLOOKUP($I$9,'B. Übersicht EOG'!$F$5:$G$9,2,FALSE)/'B. Übersicht EOG'!$G$4)-1)</f>
        <v>0</v>
      </c>
      <c r="P59" s="286">
        <f>(SUM(L59:N59))*(-VLOOKUP($I$9,'B. Übersicht EOG'!$F$5:$H$9,3,FALSE))</f>
        <v>0</v>
      </c>
      <c r="Q59" s="285"/>
      <c r="R59" s="287">
        <f t="shared" ref="R59:R68" si="13">W59</f>
        <v>0</v>
      </c>
      <c r="S59" s="285"/>
      <c r="T59" s="285"/>
      <c r="U59" s="285"/>
      <c r="V59" s="73"/>
      <c r="W59" s="287">
        <f t="shared" si="1"/>
        <v>0</v>
      </c>
      <c r="X59" s="78"/>
      <c r="Y59" s="269">
        <f>'Anlage Volatile Kosten'!$E$18</f>
        <v>112.04</v>
      </c>
      <c r="Z59" s="59"/>
    </row>
    <row r="60" spans="1:26" ht="27.95" customHeight="1" x14ac:dyDescent="0.2">
      <c r="A60" s="72"/>
      <c r="B60" s="277">
        <v>52</v>
      </c>
      <c r="C60" s="86"/>
      <c r="D60" s="87"/>
      <c r="E60" s="80" t="s">
        <v>57</v>
      </c>
      <c r="F60" s="87"/>
      <c r="G60" s="81" t="s">
        <v>57</v>
      </c>
      <c r="H60" s="94"/>
      <c r="I60" s="76">
        <f>'A. Allgemeine Informationen'!$C$14</f>
        <v>2025</v>
      </c>
      <c r="J60" s="284">
        <f t="shared" si="12"/>
        <v>0</v>
      </c>
      <c r="K60" s="285"/>
      <c r="L60" s="285"/>
      <c r="M60" s="285"/>
      <c r="N60" s="285"/>
      <c r="O60" s="286">
        <f>(SUM(L60:N60))*((VLOOKUP($I$9,'B. Übersicht EOG'!$F$5:$G$9,2,FALSE)/'B. Übersicht EOG'!$G$4)-1)</f>
        <v>0</v>
      </c>
      <c r="P60" s="286">
        <f>(SUM(L60:N60))*(-VLOOKUP($I$9,'B. Übersicht EOG'!$F$5:$H$9,3,FALSE))</f>
        <v>0</v>
      </c>
      <c r="Q60" s="285"/>
      <c r="R60" s="287">
        <f t="shared" si="13"/>
        <v>0</v>
      </c>
      <c r="S60" s="285"/>
      <c r="T60" s="285"/>
      <c r="U60" s="285"/>
      <c r="V60" s="73"/>
      <c r="W60" s="287">
        <f t="shared" si="1"/>
        <v>0</v>
      </c>
      <c r="X60" s="78"/>
      <c r="Y60" s="269">
        <f>'Anlage Volatile Kosten'!$E$18</f>
        <v>112.04</v>
      </c>
      <c r="Z60" s="59"/>
    </row>
    <row r="61" spans="1:26" ht="27.95" customHeight="1" x14ac:dyDescent="0.2">
      <c r="A61" s="72"/>
      <c r="B61" s="277">
        <v>53</v>
      </c>
      <c r="C61" s="86"/>
      <c r="D61" s="87"/>
      <c r="E61" s="80" t="s">
        <v>57</v>
      </c>
      <c r="F61" s="87"/>
      <c r="G61" s="81" t="s">
        <v>57</v>
      </c>
      <c r="H61" s="94"/>
      <c r="I61" s="76">
        <f>'A. Allgemeine Informationen'!$C$14</f>
        <v>2025</v>
      </c>
      <c r="J61" s="284">
        <f t="shared" si="12"/>
        <v>0</v>
      </c>
      <c r="K61" s="285"/>
      <c r="L61" s="285"/>
      <c r="M61" s="285"/>
      <c r="N61" s="285"/>
      <c r="O61" s="286">
        <f>(SUM(L61:N61))*((VLOOKUP($I$9,'B. Übersicht EOG'!$F$5:$G$9,2,FALSE)/'B. Übersicht EOG'!$G$4)-1)</f>
        <v>0</v>
      </c>
      <c r="P61" s="286">
        <f>(SUM(L61:N61))*(-VLOOKUP($I$9,'B. Übersicht EOG'!$F$5:$H$9,3,FALSE))</f>
        <v>0</v>
      </c>
      <c r="Q61" s="285"/>
      <c r="R61" s="287">
        <f t="shared" si="13"/>
        <v>0</v>
      </c>
      <c r="S61" s="285"/>
      <c r="T61" s="285"/>
      <c r="U61" s="285"/>
      <c r="V61" s="73"/>
      <c r="W61" s="287">
        <f t="shared" si="1"/>
        <v>0</v>
      </c>
      <c r="X61" s="78"/>
      <c r="Y61" s="269">
        <f>'Anlage Volatile Kosten'!$E$18</f>
        <v>112.04</v>
      </c>
      <c r="Z61" s="59"/>
    </row>
    <row r="62" spans="1:26" ht="27.95" customHeight="1" x14ac:dyDescent="0.2">
      <c r="A62" s="72"/>
      <c r="B62" s="277">
        <v>54</v>
      </c>
      <c r="C62" s="86"/>
      <c r="D62" s="87"/>
      <c r="E62" s="80" t="s">
        <v>57</v>
      </c>
      <c r="F62" s="87"/>
      <c r="G62" s="81" t="s">
        <v>57</v>
      </c>
      <c r="H62" s="94"/>
      <c r="I62" s="76">
        <f>'A. Allgemeine Informationen'!$C$14</f>
        <v>2025</v>
      </c>
      <c r="J62" s="284">
        <f t="shared" si="12"/>
        <v>0</v>
      </c>
      <c r="K62" s="285"/>
      <c r="L62" s="285"/>
      <c r="M62" s="285"/>
      <c r="N62" s="285"/>
      <c r="O62" s="286">
        <f>(SUM(L62:N62))*((VLOOKUP($I$9,'B. Übersicht EOG'!$F$5:$G$9,2,FALSE)/'B. Übersicht EOG'!$G$4)-1)</f>
        <v>0</v>
      </c>
      <c r="P62" s="286">
        <f>(SUM(L62:N62))*(-VLOOKUP($I$9,'B. Übersicht EOG'!$F$5:$H$9,3,FALSE))</f>
        <v>0</v>
      </c>
      <c r="Q62" s="285"/>
      <c r="R62" s="287">
        <f t="shared" si="13"/>
        <v>0</v>
      </c>
      <c r="S62" s="285"/>
      <c r="T62" s="285"/>
      <c r="U62" s="285"/>
      <c r="V62" s="73"/>
      <c r="W62" s="287">
        <f t="shared" si="1"/>
        <v>0</v>
      </c>
      <c r="X62" s="78"/>
      <c r="Y62" s="269">
        <f>'Anlage Volatile Kosten'!$E$18</f>
        <v>112.04</v>
      </c>
      <c r="Z62" s="59"/>
    </row>
    <row r="63" spans="1:26" ht="27.95" customHeight="1" x14ac:dyDescent="0.2">
      <c r="A63" s="72"/>
      <c r="B63" s="277">
        <v>55</v>
      </c>
      <c r="C63" s="86"/>
      <c r="D63" s="87"/>
      <c r="E63" s="80" t="s">
        <v>57</v>
      </c>
      <c r="F63" s="87"/>
      <c r="G63" s="81" t="s">
        <v>57</v>
      </c>
      <c r="H63" s="94"/>
      <c r="I63" s="76">
        <f>'A. Allgemeine Informationen'!$C$14</f>
        <v>2025</v>
      </c>
      <c r="J63" s="284">
        <f t="shared" si="12"/>
        <v>0</v>
      </c>
      <c r="K63" s="285"/>
      <c r="L63" s="285"/>
      <c r="M63" s="285"/>
      <c r="N63" s="285"/>
      <c r="O63" s="286">
        <f>(SUM(L63:N63))*((VLOOKUP($I$9,'B. Übersicht EOG'!$F$5:$G$9,2,FALSE)/'B. Übersicht EOG'!$G$4)-1)</f>
        <v>0</v>
      </c>
      <c r="P63" s="286">
        <f>(SUM(L63:N63))*(-VLOOKUP($I$9,'B. Übersicht EOG'!$F$5:$H$9,3,FALSE))</f>
        <v>0</v>
      </c>
      <c r="Q63" s="285"/>
      <c r="R63" s="287">
        <f t="shared" si="13"/>
        <v>0</v>
      </c>
      <c r="S63" s="285"/>
      <c r="T63" s="285"/>
      <c r="U63" s="285"/>
      <c r="V63" s="73"/>
      <c r="W63" s="287">
        <f t="shared" si="1"/>
        <v>0</v>
      </c>
      <c r="X63" s="78"/>
      <c r="Y63" s="269">
        <f>'Anlage Volatile Kosten'!$E$18</f>
        <v>112.04</v>
      </c>
      <c r="Z63" s="59"/>
    </row>
    <row r="64" spans="1:26" ht="27.95" customHeight="1" x14ac:dyDescent="0.2">
      <c r="A64" s="72"/>
      <c r="B64" s="277">
        <v>56</v>
      </c>
      <c r="C64" s="86"/>
      <c r="D64" s="87"/>
      <c r="E64" s="80" t="s">
        <v>57</v>
      </c>
      <c r="F64" s="87"/>
      <c r="G64" s="81" t="s">
        <v>57</v>
      </c>
      <c r="H64" s="94"/>
      <c r="I64" s="76">
        <f>'A. Allgemeine Informationen'!$C$14</f>
        <v>2025</v>
      </c>
      <c r="J64" s="284">
        <f t="shared" si="12"/>
        <v>0</v>
      </c>
      <c r="K64" s="285"/>
      <c r="L64" s="285"/>
      <c r="M64" s="285"/>
      <c r="N64" s="285"/>
      <c r="O64" s="286">
        <f>(SUM(L64:N64))*((VLOOKUP($I$9,'B. Übersicht EOG'!$F$5:$G$9,2,FALSE)/'B. Übersicht EOG'!$G$4)-1)</f>
        <v>0</v>
      </c>
      <c r="P64" s="286">
        <f>(SUM(L64:N64))*(-VLOOKUP($I$9,'B. Übersicht EOG'!$F$5:$H$9,3,FALSE))</f>
        <v>0</v>
      </c>
      <c r="Q64" s="285"/>
      <c r="R64" s="287">
        <f t="shared" si="13"/>
        <v>0</v>
      </c>
      <c r="S64" s="285"/>
      <c r="T64" s="285"/>
      <c r="U64" s="285"/>
      <c r="V64" s="73"/>
      <c r="W64" s="287">
        <f t="shared" si="1"/>
        <v>0</v>
      </c>
      <c r="X64" s="78"/>
      <c r="Y64" s="269">
        <f>'Anlage Volatile Kosten'!$E$18</f>
        <v>112.04</v>
      </c>
      <c r="Z64" s="59"/>
    </row>
    <row r="65" spans="1:26" ht="27.95" customHeight="1" x14ac:dyDescent="0.2">
      <c r="A65" s="72"/>
      <c r="B65" s="277">
        <v>57</v>
      </c>
      <c r="C65" s="86"/>
      <c r="D65" s="87"/>
      <c r="E65" s="80" t="s">
        <v>57</v>
      </c>
      <c r="F65" s="87"/>
      <c r="G65" s="81" t="s">
        <v>57</v>
      </c>
      <c r="H65" s="94"/>
      <c r="I65" s="76">
        <f>'A. Allgemeine Informationen'!$C$14</f>
        <v>2025</v>
      </c>
      <c r="J65" s="284">
        <f t="shared" si="12"/>
        <v>0</v>
      </c>
      <c r="K65" s="285"/>
      <c r="L65" s="285"/>
      <c r="M65" s="285"/>
      <c r="N65" s="285"/>
      <c r="O65" s="286">
        <f>(SUM(L65:N65))*((VLOOKUP($I$9,'B. Übersicht EOG'!$F$5:$G$9,2,FALSE)/'B. Übersicht EOG'!$G$4)-1)</f>
        <v>0</v>
      </c>
      <c r="P65" s="286">
        <f>(SUM(L65:N65))*(-VLOOKUP($I$9,'B. Übersicht EOG'!$F$5:$H$9,3,FALSE))</f>
        <v>0</v>
      </c>
      <c r="Q65" s="285"/>
      <c r="R65" s="287">
        <f t="shared" si="13"/>
        <v>0</v>
      </c>
      <c r="S65" s="285"/>
      <c r="T65" s="285"/>
      <c r="U65" s="285"/>
      <c r="V65" s="73"/>
      <c r="W65" s="287">
        <f t="shared" si="1"/>
        <v>0</v>
      </c>
      <c r="X65" s="78"/>
      <c r="Y65" s="269">
        <f>'Anlage Volatile Kosten'!$E$18</f>
        <v>112.04</v>
      </c>
      <c r="Z65" s="59"/>
    </row>
    <row r="66" spans="1:26" ht="27.95" customHeight="1" x14ac:dyDescent="0.2">
      <c r="A66" s="72"/>
      <c r="B66" s="277">
        <v>58</v>
      </c>
      <c r="C66" s="86"/>
      <c r="D66" s="87"/>
      <c r="E66" s="80" t="s">
        <v>57</v>
      </c>
      <c r="F66" s="87"/>
      <c r="G66" s="81" t="s">
        <v>57</v>
      </c>
      <c r="H66" s="94"/>
      <c r="I66" s="76">
        <f>'A. Allgemeine Informationen'!$C$14</f>
        <v>2025</v>
      </c>
      <c r="J66" s="284">
        <f t="shared" si="12"/>
        <v>0</v>
      </c>
      <c r="K66" s="285"/>
      <c r="L66" s="285"/>
      <c r="M66" s="285"/>
      <c r="N66" s="285"/>
      <c r="O66" s="286">
        <f>(SUM(L66:N66))*((VLOOKUP($I$9,'B. Übersicht EOG'!$F$5:$G$9,2,FALSE)/'B. Übersicht EOG'!$G$4)-1)</f>
        <v>0</v>
      </c>
      <c r="P66" s="286">
        <f>(SUM(L66:N66))*(-VLOOKUP($I$9,'B. Übersicht EOG'!$F$5:$H$9,3,FALSE))</f>
        <v>0</v>
      </c>
      <c r="Q66" s="285"/>
      <c r="R66" s="287">
        <f t="shared" si="13"/>
        <v>0</v>
      </c>
      <c r="S66" s="285"/>
      <c r="T66" s="285"/>
      <c r="U66" s="285"/>
      <c r="V66" s="73"/>
      <c r="W66" s="287">
        <f t="shared" si="1"/>
        <v>0</v>
      </c>
      <c r="X66" s="78"/>
      <c r="Y66" s="269">
        <f>'Anlage Volatile Kosten'!$E$18</f>
        <v>112.04</v>
      </c>
      <c r="Z66" s="59"/>
    </row>
    <row r="67" spans="1:26" ht="27.95" customHeight="1" x14ac:dyDescent="0.2">
      <c r="A67" s="72"/>
      <c r="B67" s="277">
        <v>59</v>
      </c>
      <c r="C67" s="86"/>
      <c r="D67" s="87"/>
      <c r="E67" s="80" t="s">
        <v>57</v>
      </c>
      <c r="F67" s="87"/>
      <c r="G67" s="81" t="s">
        <v>57</v>
      </c>
      <c r="H67" s="94"/>
      <c r="I67" s="76">
        <f>'A. Allgemeine Informationen'!$C$14</f>
        <v>2025</v>
      </c>
      <c r="J67" s="284">
        <f t="shared" si="12"/>
        <v>0</v>
      </c>
      <c r="K67" s="285"/>
      <c r="L67" s="285"/>
      <c r="M67" s="285"/>
      <c r="N67" s="285"/>
      <c r="O67" s="286">
        <f>(SUM(L67:N67))*((VLOOKUP($I$9,'B. Übersicht EOG'!$F$5:$G$9,2,FALSE)/'B. Übersicht EOG'!$G$4)-1)</f>
        <v>0</v>
      </c>
      <c r="P67" s="286">
        <f>(SUM(L67:N67))*(-VLOOKUP($I$9,'B. Übersicht EOG'!$F$5:$H$9,3,FALSE))</f>
        <v>0</v>
      </c>
      <c r="Q67" s="285"/>
      <c r="R67" s="287">
        <f t="shared" si="13"/>
        <v>0</v>
      </c>
      <c r="S67" s="285"/>
      <c r="T67" s="285"/>
      <c r="U67" s="285"/>
      <c r="V67" s="73"/>
      <c r="W67" s="287">
        <f t="shared" si="1"/>
        <v>0</v>
      </c>
      <c r="X67" s="78"/>
      <c r="Y67" s="269">
        <f>'Anlage Volatile Kosten'!$E$18</f>
        <v>112.04</v>
      </c>
      <c r="Z67" s="59"/>
    </row>
    <row r="68" spans="1:26" ht="27.95" customHeight="1" x14ac:dyDescent="0.2">
      <c r="A68" s="72"/>
      <c r="B68" s="277">
        <v>60</v>
      </c>
      <c r="C68" s="86"/>
      <c r="D68" s="87"/>
      <c r="E68" s="80" t="s">
        <v>57</v>
      </c>
      <c r="F68" s="87"/>
      <c r="G68" s="81" t="s">
        <v>57</v>
      </c>
      <c r="H68" s="94"/>
      <c r="I68" s="76">
        <f>'A. Allgemeine Informationen'!$C$14</f>
        <v>2025</v>
      </c>
      <c r="J68" s="284">
        <f t="shared" si="12"/>
        <v>0</v>
      </c>
      <c r="K68" s="285"/>
      <c r="L68" s="285"/>
      <c r="M68" s="285"/>
      <c r="N68" s="285"/>
      <c r="O68" s="286">
        <f>(SUM(L68:N68))*((VLOOKUP($I$9,'B. Übersicht EOG'!$F$5:$G$9,2,FALSE)/'B. Übersicht EOG'!$G$4)-1)</f>
        <v>0</v>
      </c>
      <c r="P68" s="286">
        <f>(SUM(L68:N68))*(-VLOOKUP($I$9,'B. Übersicht EOG'!$F$5:$H$9,3,FALSE))</f>
        <v>0</v>
      </c>
      <c r="Q68" s="285"/>
      <c r="R68" s="287">
        <f t="shared" si="13"/>
        <v>0</v>
      </c>
      <c r="S68" s="285"/>
      <c r="T68" s="285"/>
      <c r="U68" s="285"/>
      <c r="V68" s="73"/>
      <c r="W68" s="287">
        <f t="shared" si="1"/>
        <v>0</v>
      </c>
      <c r="X68" s="78"/>
      <c r="Y68" s="269">
        <f>'Anlage Volatile Kosten'!$E$18</f>
        <v>112.04</v>
      </c>
      <c r="Z68" s="59"/>
    </row>
  </sheetData>
  <sheetProtection formatColumns="0" formatRows="0"/>
  <mergeCells count="2">
    <mergeCell ref="W5:Z5"/>
    <mergeCell ref="I2:M2"/>
  </mergeCells>
  <conditionalFormatting sqref="B7">
    <cfRule type="expression" dxfId="3" priority="1" stopIfTrue="1">
      <formula>$E$3&lt;&gt;"ja"</formula>
    </cfRule>
  </conditionalFormatting>
  <conditionalFormatting sqref="B9:Z68">
    <cfRule type="expression" dxfId="2" priority="40">
      <formula>$E$3&lt;&gt;"ja"</formula>
    </cfRule>
  </conditionalFormatting>
  <conditionalFormatting sqref="I7">
    <cfRule type="expression" dxfId="1" priority="2">
      <formula>$E$3&lt;&gt;"ja"</formula>
    </cfRule>
  </conditionalFormatting>
  <dataValidations count="4">
    <dataValidation type="list" operator="lessThanOrEqual" allowBlank="1" showInputMessage="1" showErrorMessage="1" errorTitle="Inkonsistente Eingabe!" error="Sie haben im Tabellenblatt &quot;A. Allgemeine Informationen&quot; angegeben, dass es keine Netzübergänge gab." sqref="E9:E68" xr:uid="{00000000-0002-0000-0500-000000000000}">
      <formula1>"bitte wählen,Teilnetzübernahme,Teilnetzabgabe"</formula1>
    </dataValidation>
    <dataValidation type="list" allowBlank="1" showInputMessage="1" showErrorMessage="1" errorTitle="Ungültige Netznummer!" error="Bitte geben Sie eine korrekte Netznummer ein." sqref="G9:G68" xr:uid="{00000000-0002-0000-0500-000001000000}">
      <formula1>"bitte wählen,Regelverfahren,Vereinfachtes Verfahren"</formula1>
    </dataValidation>
    <dataValidation operator="lessThanOrEqual" allowBlank="1" showInputMessage="1" showErrorMessage="1" errorTitle="Falsche Eingabe" error="Bitte geben Sie eine Zahl an!" sqref="W7:Z7 K7:U7" xr:uid="{00000000-0002-0000-0500-000002000000}"/>
    <dataValidation type="custom" operator="lessThanOrEqual" allowBlank="1" showInputMessage="1" showErrorMessage="1" errorTitle="Inkonsistente Eingabe!" error="Sie haben im Tabellenblatt &quot;A. Allgemeine Informationen&quot; angegeben, dass es keine Netzübergänge gab." sqref="X6:Z6" xr:uid="{00000000-0002-0000-0500-000003000000}">
      <formula1>$E$3="ja"</formula1>
    </dataValidation>
  </dataValidations>
  <pageMargins left="0.6692913385826772" right="0.6692913385826772" top="0.82677165354330717" bottom="0.70866141732283472" header="0.51181102362204722" footer="0.31496062992125984"/>
  <pageSetup paperSize="9" scale="33" fitToHeight="500" orientation="landscape" r:id="rId1"/>
  <headerFooter alignWithMargins="0">
    <oddFooter>&amp;R&amp;12Seite &amp;P von &amp;N</oddFooter>
  </headerFooter>
  <ignoredErrors>
    <ignoredError sqref="R9 I7 I55:J68 I28:J54 I9:J27 E3"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_E">
    <tabColor indexed="43"/>
    <pageSetUpPr fitToPage="1"/>
  </sheetPr>
  <dimension ref="A1:D39"/>
  <sheetViews>
    <sheetView showGridLines="0" zoomScaleNormal="100" zoomScaleSheetLayoutView="100" workbookViewId="0">
      <pane ySplit="4" topLeftCell="A5" activePane="bottomLeft" state="frozen"/>
      <selection pane="bottomLeft"/>
    </sheetView>
  </sheetViews>
  <sheetFormatPr baseColWidth="10" defaultColWidth="10" defaultRowHeight="12.75" x14ac:dyDescent="0.2"/>
  <cols>
    <col min="1" max="1" width="2.625" style="326" customWidth="1"/>
    <col min="2" max="2" width="20.5" style="326" customWidth="1"/>
    <col min="3" max="3" width="7.625" style="326" customWidth="1"/>
    <col min="4" max="4" width="65" style="326" customWidth="1"/>
    <col min="5" max="16384" width="10" style="326"/>
  </cols>
  <sheetData>
    <row r="1" spans="1:4" ht="15" x14ac:dyDescent="0.2">
      <c r="B1" s="46"/>
      <c r="C1" s="327"/>
    </row>
    <row r="2" spans="1:4" ht="15.75" x14ac:dyDescent="0.25">
      <c r="B2" s="328" t="s">
        <v>69</v>
      </c>
      <c r="C2" s="327"/>
    </row>
    <row r="3" spans="1:4" x14ac:dyDescent="0.2">
      <c r="A3" s="329"/>
      <c r="B3" s="329"/>
      <c r="C3" s="330"/>
      <c r="D3" s="329"/>
    </row>
    <row r="4" spans="1:4" ht="32.25" customHeight="1" x14ac:dyDescent="0.2">
      <c r="A4" s="329"/>
      <c r="B4" s="331" t="s">
        <v>70</v>
      </c>
      <c r="C4" s="331" t="s">
        <v>58</v>
      </c>
      <c r="D4" s="331" t="s">
        <v>59</v>
      </c>
    </row>
    <row r="5" spans="1:4" ht="39.950000000000003" customHeight="1" x14ac:dyDescent="0.2">
      <c r="A5" s="329"/>
      <c r="B5" s="48" t="s">
        <v>57</v>
      </c>
      <c r="C5" s="28"/>
      <c r="D5" s="33"/>
    </row>
    <row r="6" spans="1:4" ht="39.950000000000003" customHeight="1" x14ac:dyDescent="0.2">
      <c r="A6" s="329"/>
      <c r="B6" s="48" t="s">
        <v>57</v>
      </c>
      <c r="C6" s="29"/>
      <c r="D6" s="29"/>
    </row>
    <row r="7" spans="1:4" ht="39.950000000000003" customHeight="1" x14ac:dyDescent="0.2">
      <c r="A7" s="329"/>
      <c r="B7" s="48" t="s">
        <v>57</v>
      </c>
      <c r="C7" s="28"/>
      <c r="D7" s="29"/>
    </row>
    <row r="8" spans="1:4" ht="39.950000000000003" customHeight="1" x14ac:dyDescent="0.2">
      <c r="A8" s="329"/>
      <c r="B8" s="48" t="s">
        <v>57</v>
      </c>
      <c r="C8" s="28"/>
      <c r="D8" s="28"/>
    </row>
    <row r="9" spans="1:4" ht="39.950000000000003" customHeight="1" x14ac:dyDescent="0.2">
      <c r="A9" s="329"/>
      <c r="B9" s="48" t="s">
        <v>57</v>
      </c>
      <c r="C9" s="28"/>
      <c r="D9" s="28"/>
    </row>
    <row r="10" spans="1:4" ht="39.950000000000003" customHeight="1" x14ac:dyDescent="0.2">
      <c r="A10" s="329"/>
      <c r="B10" s="48" t="s">
        <v>57</v>
      </c>
      <c r="C10" s="28"/>
      <c r="D10" s="28"/>
    </row>
    <row r="11" spans="1:4" ht="39.950000000000003" customHeight="1" x14ac:dyDescent="0.2">
      <c r="A11" s="329"/>
      <c r="B11" s="48" t="s">
        <v>57</v>
      </c>
      <c r="C11" s="28"/>
      <c r="D11" s="28"/>
    </row>
    <row r="12" spans="1:4" ht="39.950000000000003" customHeight="1" x14ac:dyDescent="0.2">
      <c r="A12" s="329"/>
      <c r="B12" s="48" t="s">
        <v>57</v>
      </c>
      <c r="C12" s="28"/>
      <c r="D12" s="28"/>
    </row>
    <row r="13" spans="1:4" ht="39.950000000000003" customHeight="1" x14ac:dyDescent="0.2">
      <c r="A13" s="329"/>
      <c r="B13" s="48" t="s">
        <v>57</v>
      </c>
      <c r="C13" s="28"/>
      <c r="D13" s="28"/>
    </row>
    <row r="14" spans="1:4" ht="39.950000000000003" customHeight="1" x14ac:dyDescent="0.2">
      <c r="A14" s="329"/>
      <c r="B14" s="48" t="s">
        <v>57</v>
      </c>
      <c r="C14" s="28"/>
      <c r="D14" s="28"/>
    </row>
    <row r="15" spans="1:4" ht="39.950000000000003" customHeight="1" x14ac:dyDescent="0.2">
      <c r="A15" s="329"/>
      <c r="B15" s="48" t="s">
        <v>57</v>
      </c>
      <c r="C15" s="28"/>
      <c r="D15" s="28"/>
    </row>
    <row r="16" spans="1:4" ht="39.950000000000003" customHeight="1" x14ac:dyDescent="0.2">
      <c r="A16" s="329"/>
      <c r="B16" s="48" t="s">
        <v>57</v>
      </c>
      <c r="C16" s="28"/>
      <c r="D16" s="28"/>
    </row>
    <row r="17" spans="1:4" ht="39.950000000000003" customHeight="1" x14ac:dyDescent="0.2">
      <c r="A17" s="329"/>
      <c r="B17" s="48" t="s">
        <v>57</v>
      </c>
      <c r="C17" s="28"/>
      <c r="D17" s="28"/>
    </row>
    <row r="18" spans="1:4" ht="39.950000000000003" customHeight="1" x14ac:dyDescent="0.2">
      <c r="A18" s="329"/>
      <c r="B18" s="48" t="s">
        <v>57</v>
      </c>
      <c r="C18" s="28"/>
      <c r="D18" s="28"/>
    </row>
    <row r="19" spans="1:4" ht="39.950000000000003" customHeight="1" x14ac:dyDescent="0.2">
      <c r="A19" s="329"/>
      <c r="B19" s="48" t="s">
        <v>57</v>
      </c>
      <c r="C19" s="28"/>
      <c r="D19" s="28"/>
    </row>
    <row r="20" spans="1:4" ht="39.950000000000003" customHeight="1" x14ac:dyDescent="0.2">
      <c r="A20" s="329"/>
      <c r="B20" s="48" t="s">
        <v>57</v>
      </c>
      <c r="C20" s="28"/>
      <c r="D20" s="28"/>
    </row>
    <row r="21" spans="1:4" ht="39.950000000000003" customHeight="1" x14ac:dyDescent="0.2">
      <c r="A21" s="329"/>
      <c r="B21" s="48" t="s">
        <v>57</v>
      </c>
      <c r="C21" s="28"/>
      <c r="D21" s="28"/>
    </row>
    <row r="22" spans="1:4" ht="39.950000000000003" customHeight="1" x14ac:dyDescent="0.2">
      <c r="A22" s="329"/>
      <c r="B22" s="48" t="s">
        <v>57</v>
      </c>
      <c r="C22" s="28"/>
      <c r="D22" s="28"/>
    </row>
    <row r="23" spans="1:4" ht="39.950000000000003" customHeight="1" x14ac:dyDescent="0.2">
      <c r="A23" s="329"/>
      <c r="B23" s="48" t="s">
        <v>57</v>
      </c>
      <c r="C23" s="28"/>
      <c r="D23" s="28"/>
    </row>
    <row r="24" spans="1:4" ht="39.950000000000003" customHeight="1" x14ac:dyDescent="0.2">
      <c r="A24" s="329"/>
      <c r="B24" s="48" t="s">
        <v>57</v>
      </c>
      <c r="C24" s="28"/>
      <c r="D24" s="28"/>
    </row>
    <row r="25" spans="1:4" ht="39.950000000000003" customHeight="1" x14ac:dyDescent="0.2">
      <c r="A25" s="329"/>
      <c r="B25" s="48" t="s">
        <v>57</v>
      </c>
      <c r="C25" s="28"/>
      <c r="D25" s="28"/>
    </row>
    <row r="26" spans="1:4" ht="39.950000000000003" customHeight="1" x14ac:dyDescent="0.2">
      <c r="A26" s="329"/>
      <c r="B26" s="48" t="s">
        <v>57</v>
      </c>
      <c r="C26" s="28"/>
      <c r="D26" s="28"/>
    </row>
    <row r="27" spans="1:4" ht="39.950000000000003" customHeight="1" x14ac:dyDescent="0.2">
      <c r="A27" s="329"/>
      <c r="B27" s="48" t="s">
        <v>57</v>
      </c>
      <c r="C27" s="28"/>
      <c r="D27" s="28"/>
    </row>
    <row r="28" spans="1:4" ht="39.950000000000003" customHeight="1" x14ac:dyDescent="0.2">
      <c r="A28" s="329"/>
      <c r="B28" s="48" t="s">
        <v>57</v>
      </c>
      <c r="C28" s="28"/>
      <c r="D28" s="28"/>
    </row>
    <row r="29" spans="1:4" ht="39.950000000000003" customHeight="1" x14ac:dyDescent="0.2">
      <c r="A29" s="329"/>
      <c r="B29" s="48" t="s">
        <v>57</v>
      </c>
      <c r="C29" s="28"/>
      <c r="D29" s="28"/>
    </row>
    <row r="30" spans="1:4" ht="39.950000000000003" customHeight="1" x14ac:dyDescent="0.2">
      <c r="A30" s="329"/>
      <c r="B30" s="48" t="s">
        <v>57</v>
      </c>
      <c r="C30" s="28"/>
      <c r="D30" s="28"/>
    </row>
    <row r="31" spans="1:4" ht="39.950000000000003" customHeight="1" x14ac:dyDescent="0.2">
      <c r="A31" s="329"/>
      <c r="B31" s="48" t="s">
        <v>57</v>
      </c>
      <c r="C31" s="28"/>
      <c r="D31" s="28"/>
    </row>
    <row r="32" spans="1:4" ht="39.950000000000003" customHeight="1" x14ac:dyDescent="0.2">
      <c r="A32" s="329"/>
      <c r="B32" s="48" t="s">
        <v>57</v>
      </c>
      <c r="C32" s="28"/>
      <c r="D32" s="28"/>
    </row>
    <row r="33" spans="1:4" ht="39.950000000000003" customHeight="1" x14ac:dyDescent="0.2">
      <c r="A33" s="329"/>
      <c r="B33" s="48" t="s">
        <v>57</v>
      </c>
      <c r="C33" s="28"/>
      <c r="D33" s="28"/>
    </row>
    <row r="34" spans="1:4" ht="39.950000000000003" customHeight="1" x14ac:dyDescent="0.2">
      <c r="A34" s="329"/>
      <c r="B34" s="48" t="s">
        <v>57</v>
      </c>
      <c r="C34" s="28"/>
      <c r="D34" s="28"/>
    </row>
    <row r="35" spans="1:4" ht="39.950000000000003" customHeight="1" x14ac:dyDescent="0.2">
      <c r="A35" s="329"/>
      <c r="B35" s="48" t="s">
        <v>57</v>
      </c>
      <c r="C35" s="28"/>
      <c r="D35" s="28"/>
    </row>
    <row r="36" spans="1:4" ht="39.950000000000003" customHeight="1" x14ac:dyDescent="0.2">
      <c r="A36" s="329"/>
      <c r="B36" s="48" t="s">
        <v>57</v>
      </c>
      <c r="C36" s="28"/>
      <c r="D36" s="28"/>
    </row>
    <row r="37" spans="1:4" ht="39.950000000000003" customHeight="1" x14ac:dyDescent="0.2">
      <c r="A37" s="329"/>
      <c r="B37" s="48" t="s">
        <v>57</v>
      </c>
      <c r="C37" s="28"/>
      <c r="D37" s="28"/>
    </row>
    <row r="38" spans="1:4" ht="39.950000000000003" customHeight="1" x14ac:dyDescent="0.2">
      <c r="A38" s="329"/>
      <c r="B38" s="48" t="s">
        <v>57</v>
      </c>
      <c r="C38" s="28"/>
      <c r="D38" s="28"/>
    </row>
    <row r="39" spans="1:4" ht="39.950000000000003" customHeight="1" x14ac:dyDescent="0.2">
      <c r="A39" s="329"/>
      <c r="B39" s="48" t="s">
        <v>57</v>
      </c>
      <c r="C39" s="28"/>
      <c r="D39" s="28"/>
    </row>
  </sheetData>
  <phoneticPr fontId="9" type="noConversion"/>
  <dataValidations count="1">
    <dataValidation type="list" allowBlank="1" showInputMessage="1" showErrorMessage="1" sqref="B5:B39" xr:uid="{00000000-0002-0000-0600-000000000000}">
      <formula1>"bitte wählen,A. Allg. Informationen,B. Übersicht EOG,C.Erlösobergrenze,D.Netzübergänge,Anlage 2-1,Anlage 2-4,Anlage 2-8,Anlage 2-9,Anlage 2-10,Anlage 2-11,Anlage 2-13,Anlage Volatile Kosten,Anlage FL"</formula1>
    </dataValidation>
  </dataValidations>
  <pageMargins left="0.78740157499999996" right="0.78740157499999996" top="0.984251969" bottom="0.984251969" header="0.4921259845" footer="0.4921259845"/>
  <pageSetup paperSize="9" scale="70" fitToHeight="2" orientation="portrait" r:id="rId1"/>
  <headerFooter alignWithMargins="0">
    <oddFooter>&amp;R&amp;12Seite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_2_1">
    <tabColor indexed="43"/>
    <pageSetUpPr fitToPage="1"/>
  </sheetPr>
  <dimension ref="A1:G8"/>
  <sheetViews>
    <sheetView showGridLines="0" zoomScaleNormal="100" workbookViewId="0"/>
  </sheetViews>
  <sheetFormatPr baseColWidth="10" defaultColWidth="10" defaultRowHeight="14.25" x14ac:dyDescent="0.2"/>
  <cols>
    <col min="1" max="1" width="2.625" style="11" customWidth="1"/>
    <col min="2" max="2" width="22.75" style="11" customWidth="1"/>
    <col min="3" max="3" width="15.625" style="11" customWidth="1"/>
    <col min="4" max="4" width="53" style="11" customWidth="1"/>
    <col min="5" max="6" width="15.625" style="11" customWidth="1"/>
    <col min="7" max="7" width="75.625" style="11" customWidth="1"/>
    <col min="8" max="16384" width="10" style="11"/>
  </cols>
  <sheetData>
    <row r="1" spans="1:7" ht="15" x14ac:dyDescent="0.2">
      <c r="B1" s="39"/>
      <c r="D1" s="30"/>
    </row>
    <row r="2" spans="1:7" ht="15.75" x14ac:dyDescent="0.25">
      <c r="B2" s="27" t="s">
        <v>44</v>
      </c>
      <c r="F2" s="52"/>
    </row>
    <row r="3" spans="1:7" ht="15.75" x14ac:dyDescent="0.25">
      <c r="A3" s="27"/>
      <c r="E3" s="52"/>
      <c r="F3" s="53"/>
    </row>
    <row r="4" spans="1:7" ht="30" x14ac:dyDescent="0.25">
      <c r="A4" s="27"/>
      <c r="B4" s="13" t="s">
        <v>370</v>
      </c>
      <c r="C4" s="14"/>
      <c r="D4" s="40"/>
      <c r="E4" s="15" t="s">
        <v>119</v>
      </c>
      <c r="F4" s="15" t="s">
        <v>120</v>
      </c>
      <c r="G4" s="156" t="s">
        <v>88</v>
      </c>
    </row>
    <row r="5" spans="1:7" ht="30" customHeight="1" x14ac:dyDescent="0.25">
      <c r="A5" s="27"/>
      <c r="B5" s="41" t="s">
        <v>45</v>
      </c>
      <c r="C5" s="14"/>
      <c r="D5" s="40"/>
      <c r="E5" s="60"/>
      <c r="F5" s="60">
        <f>E5</f>
        <v>0</v>
      </c>
      <c r="G5" s="151"/>
    </row>
    <row r="6" spans="1:7" ht="30" customHeight="1" x14ac:dyDescent="0.25">
      <c r="A6" s="27"/>
      <c r="B6" s="41" t="s">
        <v>46</v>
      </c>
      <c r="C6" s="14"/>
      <c r="D6" s="40"/>
      <c r="E6" s="60"/>
      <c r="F6" s="60">
        <f>E6</f>
        <v>0</v>
      </c>
      <c r="G6" s="151"/>
    </row>
    <row r="7" spans="1:7" ht="30" customHeight="1" x14ac:dyDescent="0.25">
      <c r="A7" s="27"/>
      <c r="B7" s="41" t="s">
        <v>7</v>
      </c>
      <c r="C7" s="42"/>
      <c r="D7" s="40"/>
      <c r="E7" s="60"/>
      <c r="F7" s="60"/>
      <c r="G7" s="151"/>
    </row>
    <row r="8" spans="1:7" ht="30" customHeight="1" x14ac:dyDescent="0.25">
      <c r="A8" s="27"/>
      <c r="B8" s="13" t="s">
        <v>72</v>
      </c>
      <c r="C8" s="332"/>
      <c r="D8" s="43"/>
      <c r="E8" s="61">
        <f>SUM(E5:E7)</f>
        <v>0</v>
      </c>
      <c r="F8" s="61">
        <f>SUM(F5:F7)</f>
        <v>0</v>
      </c>
    </row>
  </sheetData>
  <phoneticPr fontId="9" type="noConversion"/>
  <pageMargins left="0.78740157499999996" right="0.78740157499999996" top="0.984251969" bottom="0.984251969" header="0.4921259845" footer="0.4921259845"/>
  <pageSetup paperSize="9" scale="45" fitToHeight="50" orientation="portrait" r:id="rId1"/>
  <headerFooter alignWithMargins="0">
    <oddFooter>&amp;R&amp;12Seite &amp;P von &amp;N</oddFooter>
  </headerFooter>
  <ignoredErrors>
    <ignoredError sqref="F5:F6" unlockedFormula="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99"/>
  </sheetPr>
  <dimension ref="A1:AM214"/>
  <sheetViews>
    <sheetView showGridLines="0" zoomScale="80" zoomScaleNormal="80" workbookViewId="0">
      <pane ySplit="14" topLeftCell="A15" activePane="bottomLeft" state="frozen"/>
      <selection pane="bottomLeft" activeCell="A15" sqref="A15"/>
    </sheetView>
  </sheetViews>
  <sheetFormatPr baseColWidth="10" defaultColWidth="10" defaultRowHeight="14.25" x14ac:dyDescent="0.2"/>
  <cols>
    <col min="1" max="1" width="5.625" style="481" customWidth="1"/>
    <col min="2" max="2" width="20.625" style="481" customWidth="1"/>
    <col min="3" max="3" width="39.5" style="481" customWidth="1"/>
    <col min="4" max="4" width="30.625" style="481" customWidth="1"/>
    <col min="5" max="6" width="15.625" style="481" customWidth="1"/>
    <col min="7" max="7" width="15.625" style="482" customWidth="1"/>
    <col min="8" max="14" width="15.625" style="481" customWidth="1"/>
    <col min="15" max="15" width="45.625" style="481" customWidth="1"/>
    <col min="16" max="17" width="12.625" style="481" customWidth="1"/>
    <col min="18" max="18" width="10.625" style="481" customWidth="1"/>
    <col min="19" max="19" width="15.625" style="481" customWidth="1"/>
    <col min="20" max="20" width="45.625" style="481" customWidth="1"/>
    <col min="21" max="22" width="12.625" style="481" customWidth="1"/>
    <col min="23" max="23" width="10.625" style="481" customWidth="1"/>
    <col min="24" max="24" width="15.625" style="481" customWidth="1"/>
    <col min="25" max="25" width="45.625" style="481" customWidth="1"/>
    <col min="26" max="27" width="12.625" style="481" customWidth="1"/>
    <col min="28" max="28" width="10.625" style="481" customWidth="1"/>
    <col min="29" max="29" width="15.625" style="481" customWidth="1"/>
    <col min="30" max="30" width="45.625" style="481" customWidth="1"/>
    <col min="31" max="32" width="12.625" style="481" customWidth="1"/>
    <col min="33" max="33" width="10.625" style="481" customWidth="1"/>
    <col min="34" max="34" width="15.625" style="481" customWidth="1"/>
    <col min="35" max="35" width="45.625" style="481" customWidth="1"/>
    <col min="36" max="37" width="12.625" style="481" customWidth="1"/>
    <col min="38" max="38" width="10.625" style="481" customWidth="1"/>
    <col min="39" max="39" width="15.625" style="481" customWidth="1"/>
    <col min="40" max="16384" width="10" style="481"/>
  </cols>
  <sheetData>
    <row r="1" spans="1:39" ht="15" x14ac:dyDescent="0.2">
      <c r="B1" s="46"/>
      <c r="D1" s="30"/>
    </row>
    <row r="2" spans="1:39" ht="15.75" x14ac:dyDescent="0.2">
      <c r="B2" s="51" t="s">
        <v>179</v>
      </c>
    </row>
    <row r="3" spans="1:39" ht="15.75" x14ac:dyDescent="0.2">
      <c r="A3" s="51"/>
    </row>
    <row r="4" spans="1:39" ht="15.75" x14ac:dyDescent="0.2">
      <c r="A4" s="51"/>
      <c r="B4" s="473" t="s">
        <v>171</v>
      </c>
      <c r="G4" s="473" t="s">
        <v>64</v>
      </c>
      <c r="H4" s="473" t="s">
        <v>66</v>
      </c>
    </row>
    <row r="5" spans="1:39" ht="15.75" x14ac:dyDescent="0.2">
      <c r="A5" s="51"/>
      <c r="B5" s="483">
        <f>SUMIFS($B$15:$B$2000,$E$15:$E$2000,$G5)</f>
        <v>0</v>
      </c>
      <c r="C5" s="484"/>
      <c r="D5" s="512"/>
      <c r="E5" s="512"/>
      <c r="F5" s="485"/>
      <c r="G5" s="486" t="s">
        <v>162</v>
      </c>
      <c r="H5" s="487">
        <f>SUMIFS($H$15:$H$2000,$E$15:$E$2000,$G5)</f>
        <v>0</v>
      </c>
    </row>
    <row r="6" spans="1:39" ht="15.75" customHeight="1" x14ac:dyDescent="0.2">
      <c r="A6" s="51"/>
      <c r="B6" s="483">
        <f t="shared" ref="B6:B11" si="0">SUMIFS($B$15:$B$2000,$E$15:$E$2000,$G6)</f>
        <v>0</v>
      </c>
      <c r="C6" s="589" t="str">
        <f>"Gebuchter Jahresaufwand für Aufwendungen für die erforderliche Inanspruchnahme vorgelagerter Netzebenen gemäß handelsrechtlichem Jahresabschluss " &amp; 'A. Allgemeine Informationen'!$C$14-2</f>
        <v>Gebuchter Jahresaufwand für Aufwendungen für die erforderliche Inanspruchnahme vorgelagerter Netzebenen gemäß handelsrechtlichem Jahresabschluss 2023</v>
      </c>
      <c r="D6" s="590"/>
      <c r="E6" s="492"/>
      <c r="F6" s="537"/>
      <c r="G6" s="486" t="s">
        <v>163</v>
      </c>
      <c r="H6" s="487">
        <f t="shared" ref="H6:H11" si="1">SUMIFS($H$15:$H$2000,$E$15:$E$2000,$G6)</f>
        <v>0</v>
      </c>
    </row>
    <row r="7" spans="1:39" ht="15.75" x14ac:dyDescent="0.2">
      <c r="A7" s="51"/>
      <c r="B7" s="483">
        <f t="shared" si="0"/>
        <v>0</v>
      </c>
      <c r="C7" s="589"/>
      <c r="D7" s="591"/>
      <c r="E7" s="492"/>
      <c r="F7" s="537"/>
      <c r="G7" s="486" t="s">
        <v>161</v>
      </c>
      <c r="H7" s="487">
        <f t="shared" si="1"/>
        <v>0</v>
      </c>
    </row>
    <row r="8" spans="1:39" ht="15.75" x14ac:dyDescent="0.2">
      <c r="A8" s="51"/>
      <c r="B8" s="483">
        <f t="shared" si="0"/>
        <v>0</v>
      </c>
      <c r="C8" s="589"/>
      <c r="D8" s="591"/>
      <c r="E8" s="492"/>
      <c r="F8" s="537"/>
      <c r="G8" s="486" t="s">
        <v>164</v>
      </c>
      <c r="H8" s="487">
        <f t="shared" si="1"/>
        <v>0</v>
      </c>
    </row>
    <row r="9" spans="1:39" ht="15.75" x14ac:dyDescent="0.2">
      <c r="A9" s="51"/>
      <c r="B9" s="483">
        <f t="shared" si="0"/>
        <v>0</v>
      </c>
      <c r="C9" s="589"/>
      <c r="D9" s="592"/>
      <c r="E9" s="492"/>
      <c r="F9" s="537"/>
      <c r="G9" s="486" t="s">
        <v>165</v>
      </c>
      <c r="H9" s="487">
        <f t="shared" si="1"/>
        <v>0</v>
      </c>
    </row>
    <row r="10" spans="1:39" ht="15.75" x14ac:dyDescent="0.2">
      <c r="A10" s="51"/>
      <c r="B10" s="483">
        <f t="shared" si="0"/>
        <v>0</v>
      </c>
      <c r="E10" s="492"/>
      <c r="F10" s="537"/>
      <c r="G10" s="486" t="s">
        <v>166</v>
      </c>
      <c r="H10" s="487">
        <f t="shared" si="1"/>
        <v>0</v>
      </c>
    </row>
    <row r="11" spans="1:39" ht="15.75" x14ac:dyDescent="0.2">
      <c r="A11" s="51"/>
      <c r="B11" s="483">
        <f t="shared" si="0"/>
        <v>0</v>
      </c>
      <c r="C11" s="488"/>
      <c r="D11" s="513"/>
      <c r="E11" s="513"/>
      <c r="F11" s="489"/>
      <c r="G11" s="486" t="s">
        <v>167</v>
      </c>
      <c r="H11" s="487">
        <f t="shared" si="1"/>
        <v>0</v>
      </c>
    </row>
    <row r="12" spans="1:39" ht="15.75" x14ac:dyDescent="0.2">
      <c r="A12" s="51"/>
      <c r="B12" s="490">
        <f>SUM(B5:B11)</f>
        <v>0</v>
      </c>
      <c r="H12" s="491">
        <f>SUM(H5:H11)</f>
        <v>0</v>
      </c>
    </row>
    <row r="13" spans="1:39" ht="20.100000000000001" customHeight="1" x14ac:dyDescent="0.2">
      <c r="A13" s="492"/>
      <c r="B13" s="492"/>
      <c r="C13" s="492"/>
      <c r="D13" s="492"/>
      <c r="E13" s="492"/>
      <c r="F13" s="492"/>
      <c r="G13" s="493"/>
      <c r="H13" s="492"/>
      <c r="O13" s="533" t="s">
        <v>396</v>
      </c>
      <c r="P13" s="534"/>
      <c r="Q13" s="534"/>
      <c r="R13" s="534"/>
      <c r="S13" s="535"/>
      <c r="T13" s="533" t="s">
        <v>397</v>
      </c>
      <c r="U13" s="534"/>
      <c r="V13" s="534"/>
      <c r="W13" s="534"/>
      <c r="X13" s="535"/>
      <c r="Y13" s="533" t="s">
        <v>398</v>
      </c>
      <c r="Z13" s="534"/>
      <c r="AA13" s="534"/>
      <c r="AB13" s="534"/>
      <c r="AC13" s="535"/>
      <c r="AD13" s="533" t="s">
        <v>412</v>
      </c>
      <c r="AE13" s="534"/>
      <c r="AF13" s="534"/>
      <c r="AG13" s="534"/>
      <c r="AH13" s="535"/>
      <c r="AI13" s="533" t="s">
        <v>413</v>
      </c>
      <c r="AJ13" s="534"/>
      <c r="AK13" s="534"/>
      <c r="AL13" s="534"/>
      <c r="AM13" s="535"/>
    </row>
    <row r="14" spans="1:39" s="494" customFormat="1" ht="45" x14ac:dyDescent="0.2">
      <c r="B14" s="156" t="s">
        <v>171</v>
      </c>
      <c r="C14" s="156" t="s">
        <v>492</v>
      </c>
      <c r="D14" s="156" t="s">
        <v>394</v>
      </c>
      <c r="E14" s="156" t="s">
        <v>64</v>
      </c>
      <c r="F14" s="156" t="s">
        <v>395</v>
      </c>
      <c r="G14" s="156" t="s">
        <v>65</v>
      </c>
      <c r="H14" s="156" t="s">
        <v>66</v>
      </c>
      <c r="I14" s="156" t="s">
        <v>406</v>
      </c>
      <c r="J14" s="156" t="s">
        <v>407</v>
      </c>
      <c r="K14" s="156" t="s">
        <v>410</v>
      </c>
      <c r="L14" s="156" t="s">
        <v>408</v>
      </c>
      <c r="M14" s="156" t="s">
        <v>409</v>
      </c>
      <c r="N14" s="156" t="s">
        <v>411</v>
      </c>
      <c r="O14" s="156" t="s">
        <v>271</v>
      </c>
      <c r="P14" s="156" t="s">
        <v>491</v>
      </c>
      <c r="Q14" s="156" t="s">
        <v>68</v>
      </c>
      <c r="R14" s="156" t="s">
        <v>490</v>
      </c>
      <c r="S14" s="156" t="s">
        <v>36</v>
      </c>
      <c r="T14" s="156" t="s">
        <v>271</v>
      </c>
      <c r="U14" s="156" t="s">
        <v>491</v>
      </c>
      <c r="V14" s="156" t="s">
        <v>68</v>
      </c>
      <c r="W14" s="156" t="s">
        <v>490</v>
      </c>
      <c r="X14" s="156" t="s">
        <v>36</v>
      </c>
      <c r="Y14" s="156" t="s">
        <v>271</v>
      </c>
      <c r="Z14" s="156" t="s">
        <v>491</v>
      </c>
      <c r="AA14" s="156" t="s">
        <v>68</v>
      </c>
      <c r="AB14" s="156" t="s">
        <v>490</v>
      </c>
      <c r="AC14" s="156" t="s">
        <v>36</v>
      </c>
      <c r="AD14" s="156" t="s">
        <v>271</v>
      </c>
      <c r="AE14" s="156" t="s">
        <v>491</v>
      </c>
      <c r="AF14" s="156" t="s">
        <v>68</v>
      </c>
      <c r="AG14" s="156" t="s">
        <v>490</v>
      </c>
      <c r="AH14" s="156" t="s">
        <v>36</v>
      </c>
      <c r="AI14" s="156" t="s">
        <v>271</v>
      </c>
      <c r="AJ14" s="156" t="s">
        <v>491</v>
      </c>
      <c r="AK14" s="156" t="s">
        <v>68</v>
      </c>
      <c r="AL14" s="156" t="s">
        <v>490</v>
      </c>
      <c r="AM14" s="156" t="s">
        <v>36</v>
      </c>
    </row>
    <row r="15" spans="1:39" s="494" customFormat="1" ht="20.100000000000001" customHeight="1" x14ac:dyDescent="0.2">
      <c r="A15" s="495" t="s">
        <v>399</v>
      </c>
      <c r="B15" s="496">
        <f>K15+N15+S15+X15+AC15+AH15+AM15</f>
        <v>0</v>
      </c>
      <c r="C15" s="497"/>
      <c r="D15" s="498"/>
      <c r="E15" s="499" t="s">
        <v>297</v>
      </c>
      <c r="F15" s="500" t="str">
        <f>IF(H15=0,"",H15/G15)</f>
        <v/>
      </c>
      <c r="G15" s="501"/>
      <c r="H15" s="502"/>
      <c r="I15" s="503"/>
      <c r="J15" s="504"/>
      <c r="K15" s="505">
        <f>(G15*I15)+(H15*J15/100)</f>
        <v>0</v>
      </c>
      <c r="L15" s="506"/>
      <c r="M15" s="507"/>
      <c r="N15" s="505">
        <f>(L15*M15)</f>
        <v>0</v>
      </c>
      <c r="O15" s="508"/>
      <c r="P15" s="509"/>
      <c r="Q15" s="510"/>
      <c r="R15" s="510"/>
      <c r="S15" s="527">
        <f t="shared" ref="S15:S46" si="2">P15*Q15</f>
        <v>0</v>
      </c>
      <c r="T15" s="508"/>
      <c r="U15" s="509"/>
      <c r="V15" s="510"/>
      <c r="W15" s="510"/>
      <c r="X15" s="527">
        <f t="shared" ref="X15:X64" si="3">U15*V15</f>
        <v>0</v>
      </c>
      <c r="Y15" s="508"/>
      <c r="Z15" s="509"/>
      <c r="AA15" s="510"/>
      <c r="AB15" s="510"/>
      <c r="AC15" s="527">
        <f t="shared" ref="AC15:AC64" si="4">Z15*AA15</f>
        <v>0</v>
      </c>
      <c r="AD15" s="508"/>
      <c r="AE15" s="509"/>
      <c r="AF15" s="510"/>
      <c r="AG15" s="510"/>
      <c r="AH15" s="527">
        <f t="shared" ref="AH15:AH64" si="5">AE15*AF15</f>
        <v>0</v>
      </c>
      <c r="AI15" s="508"/>
      <c r="AJ15" s="509"/>
      <c r="AK15" s="510"/>
      <c r="AL15" s="510"/>
      <c r="AM15" s="527">
        <f t="shared" ref="AM15:AM64" si="6">AJ15*AK15</f>
        <v>0</v>
      </c>
    </row>
    <row r="16" spans="1:39" s="494" customFormat="1" ht="20.100000000000001" customHeight="1" x14ac:dyDescent="0.2">
      <c r="A16" s="495" t="s">
        <v>400</v>
      </c>
      <c r="B16" s="496">
        <f t="shared" ref="B16:B64" si="7">K16+N16+S16+X16+AC16+AH16+AM16</f>
        <v>0</v>
      </c>
      <c r="C16" s="497"/>
      <c r="D16" s="498"/>
      <c r="E16" s="499" t="s">
        <v>297</v>
      </c>
      <c r="F16" s="500" t="str">
        <f t="shared" ref="F16:F17" si="8">IF(H16=0,"",H16/G16)</f>
        <v/>
      </c>
      <c r="G16" s="501"/>
      <c r="H16" s="502"/>
      <c r="I16" s="503"/>
      <c r="J16" s="504"/>
      <c r="K16" s="505">
        <f>(G16*I16)+(H16*J16/100)</f>
        <v>0</v>
      </c>
      <c r="L16" s="506"/>
      <c r="M16" s="507"/>
      <c r="N16" s="505">
        <f t="shared" ref="N16:N17" si="9">(L16*M16)</f>
        <v>0</v>
      </c>
      <c r="O16" s="508"/>
      <c r="P16" s="509"/>
      <c r="Q16" s="510"/>
      <c r="R16" s="510"/>
      <c r="S16" s="527">
        <f t="shared" si="2"/>
        <v>0</v>
      </c>
      <c r="T16" s="508"/>
      <c r="U16" s="509"/>
      <c r="V16" s="510"/>
      <c r="W16" s="510"/>
      <c r="X16" s="527">
        <f t="shared" si="3"/>
        <v>0</v>
      </c>
      <c r="Y16" s="508"/>
      <c r="Z16" s="509"/>
      <c r="AA16" s="510"/>
      <c r="AB16" s="510"/>
      <c r="AC16" s="527">
        <f t="shared" si="4"/>
        <v>0</v>
      </c>
      <c r="AD16" s="511"/>
      <c r="AE16" s="509"/>
      <c r="AF16" s="510"/>
      <c r="AG16" s="510"/>
      <c r="AH16" s="527">
        <f t="shared" si="5"/>
        <v>0</v>
      </c>
      <c r="AI16" s="508"/>
      <c r="AJ16" s="509"/>
      <c r="AK16" s="510"/>
      <c r="AL16" s="510"/>
      <c r="AM16" s="527">
        <f t="shared" si="6"/>
        <v>0</v>
      </c>
    </row>
    <row r="17" spans="1:39" ht="20.100000000000001" customHeight="1" x14ac:dyDescent="0.2">
      <c r="A17" s="495" t="s">
        <v>401</v>
      </c>
      <c r="B17" s="496">
        <f t="shared" si="7"/>
        <v>0</v>
      </c>
      <c r="C17" s="497"/>
      <c r="D17" s="498"/>
      <c r="E17" s="499" t="s">
        <v>297</v>
      </c>
      <c r="F17" s="500" t="str">
        <f t="shared" si="8"/>
        <v/>
      </c>
      <c r="G17" s="501"/>
      <c r="H17" s="502"/>
      <c r="I17" s="503"/>
      <c r="J17" s="504"/>
      <c r="K17" s="505">
        <f t="shared" ref="K17:K21" si="10">(G17*I17)+(H17*J17/100)</f>
        <v>0</v>
      </c>
      <c r="L17" s="506"/>
      <c r="M17" s="507"/>
      <c r="N17" s="505">
        <f t="shared" si="9"/>
        <v>0</v>
      </c>
      <c r="O17" s="508"/>
      <c r="P17" s="509"/>
      <c r="Q17" s="510"/>
      <c r="R17" s="510"/>
      <c r="S17" s="527">
        <f t="shared" si="2"/>
        <v>0</v>
      </c>
      <c r="T17" s="508"/>
      <c r="U17" s="509"/>
      <c r="V17" s="510"/>
      <c r="W17" s="510"/>
      <c r="X17" s="527">
        <f t="shared" si="3"/>
        <v>0</v>
      </c>
      <c r="Y17" s="508"/>
      <c r="Z17" s="509"/>
      <c r="AA17" s="510"/>
      <c r="AB17" s="510"/>
      <c r="AC17" s="527">
        <f t="shared" si="4"/>
        <v>0</v>
      </c>
      <c r="AD17" s="511"/>
      <c r="AE17" s="509"/>
      <c r="AF17" s="510"/>
      <c r="AG17" s="510"/>
      <c r="AH17" s="527">
        <f t="shared" si="5"/>
        <v>0</v>
      </c>
      <c r="AI17" s="508"/>
      <c r="AJ17" s="509"/>
      <c r="AK17" s="510"/>
      <c r="AL17" s="510"/>
      <c r="AM17" s="527">
        <f t="shared" si="6"/>
        <v>0</v>
      </c>
    </row>
    <row r="18" spans="1:39" ht="20.100000000000001" customHeight="1" x14ac:dyDescent="0.2">
      <c r="A18" s="495" t="s">
        <v>402</v>
      </c>
      <c r="B18" s="496">
        <f t="shared" si="7"/>
        <v>0</v>
      </c>
      <c r="C18" s="497"/>
      <c r="D18" s="498"/>
      <c r="E18" s="499" t="s">
        <v>297</v>
      </c>
      <c r="F18" s="500" t="str">
        <f t="shared" ref="F18:F21" si="11">IF(H18=0,"",H18/G18)</f>
        <v/>
      </c>
      <c r="G18" s="501"/>
      <c r="H18" s="502"/>
      <c r="I18" s="503"/>
      <c r="J18" s="504"/>
      <c r="K18" s="505">
        <f t="shared" si="10"/>
        <v>0</v>
      </c>
      <c r="L18" s="506"/>
      <c r="M18" s="507"/>
      <c r="N18" s="505">
        <f t="shared" ref="N18:N21" si="12">(L18*M18)</f>
        <v>0</v>
      </c>
      <c r="O18" s="508"/>
      <c r="P18" s="509"/>
      <c r="Q18" s="510"/>
      <c r="R18" s="510"/>
      <c r="S18" s="527">
        <f t="shared" si="2"/>
        <v>0</v>
      </c>
      <c r="T18" s="508"/>
      <c r="U18" s="509"/>
      <c r="V18" s="510"/>
      <c r="W18" s="510"/>
      <c r="X18" s="527">
        <f t="shared" si="3"/>
        <v>0</v>
      </c>
      <c r="Y18" s="508"/>
      <c r="Z18" s="509"/>
      <c r="AA18" s="510"/>
      <c r="AB18" s="510"/>
      <c r="AC18" s="527">
        <f t="shared" si="4"/>
        <v>0</v>
      </c>
      <c r="AD18" s="511"/>
      <c r="AE18" s="509"/>
      <c r="AF18" s="510"/>
      <c r="AG18" s="510"/>
      <c r="AH18" s="527">
        <f t="shared" si="5"/>
        <v>0</v>
      </c>
      <c r="AI18" s="508"/>
      <c r="AJ18" s="509"/>
      <c r="AK18" s="510"/>
      <c r="AL18" s="510"/>
      <c r="AM18" s="527">
        <f t="shared" si="6"/>
        <v>0</v>
      </c>
    </row>
    <row r="19" spans="1:39" ht="20.100000000000001" customHeight="1" x14ac:dyDescent="0.2">
      <c r="A19" s="495" t="s">
        <v>403</v>
      </c>
      <c r="B19" s="496">
        <f t="shared" si="7"/>
        <v>0</v>
      </c>
      <c r="C19" s="497"/>
      <c r="D19" s="498"/>
      <c r="E19" s="499" t="s">
        <v>297</v>
      </c>
      <c r="F19" s="500" t="str">
        <f t="shared" si="11"/>
        <v/>
      </c>
      <c r="G19" s="501"/>
      <c r="H19" s="502"/>
      <c r="I19" s="503"/>
      <c r="J19" s="504"/>
      <c r="K19" s="505">
        <f t="shared" si="10"/>
        <v>0</v>
      </c>
      <c r="L19" s="506"/>
      <c r="M19" s="507"/>
      <c r="N19" s="505">
        <f t="shared" si="12"/>
        <v>0</v>
      </c>
      <c r="O19" s="508"/>
      <c r="P19" s="509"/>
      <c r="Q19" s="510"/>
      <c r="R19" s="510"/>
      <c r="S19" s="527">
        <f t="shared" si="2"/>
        <v>0</v>
      </c>
      <c r="T19" s="508"/>
      <c r="U19" s="509"/>
      <c r="V19" s="510"/>
      <c r="W19" s="510"/>
      <c r="X19" s="527">
        <f t="shared" si="3"/>
        <v>0</v>
      </c>
      <c r="Y19" s="508"/>
      <c r="Z19" s="509"/>
      <c r="AA19" s="510"/>
      <c r="AB19" s="510"/>
      <c r="AC19" s="527">
        <f t="shared" si="4"/>
        <v>0</v>
      </c>
      <c r="AD19" s="511"/>
      <c r="AE19" s="509"/>
      <c r="AF19" s="510"/>
      <c r="AG19" s="510"/>
      <c r="AH19" s="527">
        <f t="shared" si="5"/>
        <v>0</v>
      </c>
      <c r="AI19" s="508"/>
      <c r="AJ19" s="509"/>
      <c r="AK19" s="510"/>
      <c r="AL19" s="510"/>
      <c r="AM19" s="527">
        <f t="shared" si="6"/>
        <v>0</v>
      </c>
    </row>
    <row r="20" spans="1:39" ht="20.100000000000001" customHeight="1" x14ac:dyDescent="0.2">
      <c r="A20" s="495" t="s">
        <v>404</v>
      </c>
      <c r="B20" s="496">
        <f t="shared" si="7"/>
        <v>0</v>
      </c>
      <c r="C20" s="497"/>
      <c r="D20" s="498"/>
      <c r="E20" s="499" t="s">
        <v>297</v>
      </c>
      <c r="F20" s="500" t="str">
        <f t="shared" si="11"/>
        <v/>
      </c>
      <c r="G20" s="501"/>
      <c r="H20" s="502"/>
      <c r="I20" s="503"/>
      <c r="J20" s="504"/>
      <c r="K20" s="505">
        <f t="shared" si="10"/>
        <v>0</v>
      </c>
      <c r="L20" s="506"/>
      <c r="M20" s="507"/>
      <c r="N20" s="505">
        <f t="shared" si="12"/>
        <v>0</v>
      </c>
      <c r="O20" s="508"/>
      <c r="P20" s="509"/>
      <c r="Q20" s="510"/>
      <c r="R20" s="510"/>
      <c r="S20" s="527">
        <f t="shared" si="2"/>
        <v>0</v>
      </c>
      <c r="T20" s="508"/>
      <c r="U20" s="509"/>
      <c r="V20" s="510"/>
      <c r="W20" s="510"/>
      <c r="X20" s="527">
        <f t="shared" si="3"/>
        <v>0</v>
      </c>
      <c r="Y20" s="508"/>
      <c r="Z20" s="509"/>
      <c r="AA20" s="510"/>
      <c r="AB20" s="510"/>
      <c r="AC20" s="527">
        <f t="shared" si="4"/>
        <v>0</v>
      </c>
      <c r="AD20" s="511"/>
      <c r="AE20" s="509"/>
      <c r="AF20" s="510"/>
      <c r="AG20" s="510"/>
      <c r="AH20" s="527">
        <f t="shared" si="5"/>
        <v>0</v>
      </c>
      <c r="AI20" s="508"/>
      <c r="AJ20" s="509"/>
      <c r="AK20" s="510"/>
      <c r="AL20" s="510"/>
      <c r="AM20" s="527">
        <f t="shared" si="6"/>
        <v>0</v>
      </c>
    </row>
    <row r="21" spans="1:39" ht="20.100000000000001" customHeight="1" x14ac:dyDescent="0.2">
      <c r="A21" s="495" t="s">
        <v>405</v>
      </c>
      <c r="B21" s="496">
        <f t="shared" si="7"/>
        <v>0</v>
      </c>
      <c r="C21" s="497"/>
      <c r="D21" s="498"/>
      <c r="E21" s="499" t="s">
        <v>297</v>
      </c>
      <c r="F21" s="500" t="str">
        <f t="shared" si="11"/>
        <v/>
      </c>
      <c r="G21" s="501"/>
      <c r="H21" s="502"/>
      <c r="I21" s="503"/>
      <c r="J21" s="504"/>
      <c r="K21" s="505">
        <f t="shared" si="10"/>
        <v>0</v>
      </c>
      <c r="L21" s="506"/>
      <c r="M21" s="507"/>
      <c r="N21" s="505">
        <f t="shared" si="12"/>
        <v>0</v>
      </c>
      <c r="O21" s="508"/>
      <c r="P21" s="509"/>
      <c r="Q21" s="510"/>
      <c r="R21" s="510"/>
      <c r="S21" s="527">
        <f t="shared" si="2"/>
        <v>0</v>
      </c>
      <c r="T21" s="508"/>
      <c r="U21" s="509"/>
      <c r="V21" s="510"/>
      <c r="W21" s="510"/>
      <c r="X21" s="527">
        <f t="shared" si="3"/>
        <v>0</v>
      </c>
      <c r="Y21" s="508"/>
      <c r="Z21" s="509"/>
      <c r="AA21" s="510"/>
      <c r="AB21" s="510"/>
      <c r="AC21" s="527">
        <f t="shared" si="4"/>
        <v>0</v>
      </c>
      <c r="AD21" s="511"/>
      <c r="AE21" s="509"/>
      <c r="AF21" s="510"/>
      <c r="AG21" s="510"/>
      <c r="AH21" s="527">
        <f t="shared" si="5"/>
        <v>0</v>
      </c>
      <c r="AI21" s="508"/>
      <c r="AJ21" s="509"/>
      <c r="AK21" s="510"/>
      <c r="AL21" s="510"/>
      <c r="AM21" s="527">
        <f t="shared" si="6"/>
        <v>0</v>
      </c>
    </row>
    <row r="22" spans="1:39" ht="20.100000000000001" customHeight="1" x14ac:dyDescent="0.2">
      <c r="A22" s="495" t="s">
        <v>414</v>
      </c>
      <c r="B22" s="496">
        <f t="shared" si="7"/>
        <v>0</v>
      </c>
      <c r="C22" s="497"/>
      <c r="D22" s="498"/>
      <c r="E22" s="499" t="s">
        <v>297</v>
      </c>
      <c r="F22" s="500" t="str">
        <f t="shared" ref="F22:F64" si="13">IF(H22=0,"",H22/G22)</f>
        <v/>
      </c>
      <c r="G22" s="501"/>
      <c r="H22" s="502"/>
      <c r="I22" s="503"/>
      <c r="J22" s="504"/>
      <c r="K22" s="505">
        <f t="shared" ref="K22:K64" si="14">(G22*I22)+(H22*J22/100)</f>
        <v>0</v>
      </c>
      <c r="L22" s="506"/>
      <c r="M22" s="507"/>
      <c r="N22" s="505">
        <f t="shared" ref="N22:N64" si="15">(L22*M22)</f>
        <v>0</v>
      </c>
      <c r="O22" s="508"/>
      <c r="P22" s="509"/>
      <c r="Q22" s="510"/>
      <c r="R22" s="510"/>
      <c r="S22" s="527">
        <f t="shared" si="2"/>
        <v>0</v>
      </c>
      <c r="T22" s="508"/>
      <c r="U22" s="509"/>
      <c r="V22" s="510"/>
      <c r="W22" s="510"/>
      <c r="X22" s="527">
        <f t="shared" si="3"/>
        <v>0</v>
      </c>
      <c r="Y22" s="508"/>
      <c r="Z22" s="509"/>
      <c r="AA22" s="510"/>
      <c r="AB22" s="510"/>
      <c r="AC22" s="527">
        <f t="shared" si="4"/>
        <v>0</v>
      </c>
      <c r="AD22" s="511"/>
      <c r="AE22" s="509"/>
      <c r="AF22" s="510"/>
      <c r="AG22" s="510"/>
      <c r="AH22" s="527">
        <f t="shared" si="5"/>
        <v>0</v>
      </c>
      <c r="AI22" s="508"/>
      <c r="AJ22" s="509"/>
      <c r="AK22" s="510"/>
      <c r="AL22" s="510"/>
      <c r="AM22" s="527">
        <f t="shared" si="6"/>
        <v>0</v>
      </c>
    </row>
    <row r="23" spans="1:39" ht="20.100000000000001" customHeight="1" x14ac:dyDescent="0.2">
      <c r="A23" s="495" t="s">
        <v>415</v>
      </c>
      <c r="B23" s="496">
        <f t="shared" si="7"/>
        <v>0</v>
      </c>
      <c r="C23" s="497"/>
      <c r="D23" s="498"/>
      <c r="E23" s="499" t="s">
        <v>297</v>
      </c>
      <c r="F23" s="500" t="str">
        <f t="shared" si="13"/>
        <v/>
      </c>
      <c r="G23" s="501"/>
      <c r="H23" s="502"/>
      <c r="I23" s="503"/>
      <c r="J23" s="504"/>
      <c r="K23" s="505">
        <f t="shared" si="14"/>
        <v>0</v>
      </c>
      <c r="L23" s="506"/>
      <c r="M23" s="507"/>
      <c r="N23" s="505">
        <f t="shared" si="15"/>
        <v>0</v>
      </c>
      <c r="O23" s="508"/>
      <c r="P23" s="509"/>
      <c r="Q23" s="510"/>
      <c r="R23" s="510"/>
      <c r="S23" s="527">
        <f t="shared" si="2"/>
        <v>0</v>
      </c>
      <c r="T23" s="508"/>
      <c r="U23" s="509"/>
      <c r="V23" s="510"/>
      <c r="W23" s="510"/>
      <c r="X23" s="527">
        <f t="shared" si="3"/>
        <v>0</v>
      </c>
      <c r="Y23" s="508"/>
      <c r="Z23" s="509"/>
      <c r="AA23" s="510"/>
      <c r="AB23" s="510"/>
      <c r="AC23" s="527">
        <f t="shared" si="4"/>
        <v>0</v>
      </c>
      <c r="AD23" s="511"/>
      <c r="AE23" s="509"/>
      <c r="AF23" s="510"/>
      <c r="AG23" s="510"/>
      <c r="AH23" s="527">
        <f t="shared" si="5"/>
        <v>0</v>
      </c>
      <c r="AI23" s="508"/>
      <c r="AJ23" s="509"/>
      <c r="AK23" s="510"/>
      <c r="AL23" s="510"/>
      <c r="AM23" s="527">
        <f t="shared" si="6"/>
        <v>0</v>
      </c>
    </row>
    <row r="24" spans="1:39" ht="20.100000000000001" customHeight="1" x14ac:dyDescent="0.2">
      <c r="A24" s="495" t="s">
        <v>416</v>
      </c>
      <c r="B24" s="496">
        <f t="shared" si="7"/>
        <v>0</v>
      </c>
      <c r="C24" s="497"/>
      <c r="D24" s="498"/>
      <c r="E24" s="499" t="s">
        <v>297</v>
      </c>
      <c r="F24" s="500" t="str">
        <f t="shared" si="13"/>
        <v/>
      </c>
      <c r="G24" s="501"/>
      <c r="H24" s="502"/>
      <c r="I24" s="503"/>
      <c r="J24" s="504"/>
      <c r="K24" s="505">
        <f t="shared" si="14"/>
        <v>0</v>
      </c>
      <c r="L24" s="506"/>
      <c r="M24" s="507"/>
      <c r="N24" s="505">
        <f t="shared" si="15"/>
        <v>0</v>
      </c>
      <c r="O24" s="508"/>
      <c r="P24" s="509"/>
      <c r="Q24" s="510"/>
      <c r="R24" s="510"/>
      <c r="S24" s="527">
        <f t="shared" si="2"/>
        <v>0</v>
      </c>
      <c r="T24" s="508"/>
      <c r="U24" s="509"/>
      <c r="V24" s="510"/>
      <c r="W24" s="510"/>
      <c r="X24" s="527">
        <f t="shared" si="3"/>
        <v>0</v>
      </c>
      <c r="Y24" s="508"/>
      <c r="Z24" s="509"/>
      <c r="AA24" s="510"/>
      <c r="AB24" s="510"/>
      <c r="AC24" s="527">
        <f t="shared" si="4"/>
        <v>0</v>
      </c>
      <c r="AD24" s="511"/>
      <c r="AE24" s="509"/>
      <c r="AF24" s="510"/>
      <c r="AG24" s="510"/>
      <c r="AH24" s="527">
        <f t="shared" si="5"/>
        <v>0</v>
      </c>
      <c r="AI24" s="508"/>
      <c r="AJ24" s="509"/>
      <c r="AK24" s="510"/>
      <c r="AL24" s="510"/>
      <c r="AM24" s="527">
        <f t="shared" si="6"/>
        <v>0</v>
      </c>
    </row>
    <row r="25" spans="1:39" ht="20.100000000000001" customHeight="1" x14ac:dyDescent="0.2">
      <c r="A25" s="495" t="s">
        <v>417</v>
      </c>
      <c r="B25" s="496">
        <f t="shared" si="7"/>
        <v>0</v>
      </c>
      <c r="C25" s="497"/>
      <c r="D25" s="498"/>
      <c r="E25" s="499" t="s">
        <v>297</v>
      </c>
      <c r="F25" s="500" t="str">
        <f t="shared" si="13"/>
        <v/>
      </c>
      <c r="G25" s="501"/>
      <c r="H25" s="502"/>
      <c r="I25" s="503"/>
      <c r="J25" s="504"/>
      <c r="K25" s="505">
        <f t="shared" si="14"/>
        <v>0</v>
      </c>
      <c r="L25" s="506"/>
      <c r="M25" s="507"/>
      <c r="N25" s="505">
        <f t="shared" si="15"/>
        <v>0</v>
      </c>
      <c r="O25" s="508"/>
      <c r="P25" s="509"/>
      <c r="Q25" s="510"/>
      <c r="R25" s="510"/>
      <c r="S25" s="527">
        <f t="shared" si="2"/>
        <v>0</v>
      </c>
      <c r="T25" s="508"/>
      <c r="U25" s="509"/>
      <c r="V25" s="510"/>
      <c r="W25" s="510"/>
      <c r="X25" s="527">
        <f t="shared" si="3"/>
        <v>0</v>
      </c>
      <c r="Y25" s="508"/>
      <c r="Z25" s="509"/>
      <c r="AA25" s="510"/>
      <c r="AB25" s="510"/>
      <c r="AC25" s="527">
        <f t="shared" si="4"/>
        <v>0</v>
      </c>
      <c r="AD25" s="511"/>
      <c r="AE25" s="509"/>
      <c r="AF25" s="510"/>
      <c r="AG25" s="510"/>
      <c r="AH25" s="527">
        <f t="shared" si="5"/>
        <v>0</v>
      </c>
      <c r="AI25" s="508"/>
      <c r="AJ25" s="509"/>
      <c r="AK25" s="510"/>
      <c r="AL25" s="510"/>
      <c r="AM25" s="527">
        <f t="shared" si="6"/>
        <v>0</v>
      </c>
    </row>
    <row r="26" spans="1:39" ht="20.100000000000001" customHeight="1" x14ac:dyDescent="0.2">
      <c r="A26" s="495" t="s">
        <v>418</v>
      </c>
      <c r="B26" s="496">
        <f t="shared" si="7"/>
        <v>0</v>
      </c>
      <c r="C26" s="497"/>
      <c r="D26" s="498"/>
      <c r="E26" s="499" t="s">
        <v>297</v>
      </c>
      <c r="F26" s="500" t="str">
        <f t="shared" si="13"/>
        <v/>
      </c>
      <c r="G26" s="501"/>
      <c r="H26" s="502"/>
      <c r="I26" s="503"/>
      <c r="J26" s="504"/>
      <c r="K26" s="505">
        <f t="shared" si="14"/>
        <v>0</v>
      </c>
      <c r="L26" s="506"/>
      <c r="M26" s="507"/>
      <c r="N26" s="505">
        <f t="shared" si="15"/>
        <v>0</v>
      </c>
      <c r="O26" s="508"/>
      <c r="P26" s="509"/>
      <c r="Q26" s="510"/>
      <c r="R26" s="510"/>
      <c r="S26" s="527">
        <f t="shared" si="2"/>
        <v>0</v>
      </c>
      <c r="T26" s="508"/>
      <c r="U26" s="509"/>
      <c r="V26" s="510"/>
      <c r="W26" s="510"/>
      <c r="X26" s="527">
        <f t="shared" si="3"/>
        <v>0</v>
      </c>
      <c r="Y26" s="508"/>
      <c r="Z26" s="509"/>
      <c r="AA26" s="510"/>
      <c r="AB26" s="510"/>
      <c r="AC26" s="527">
        <f t="shared" si="4"/>
        <v>0</v>
      </c>
      <c r="AD26" s="511"/>
      <c r="AE26" s="509"/>
      <c r="AF26" s="510"/>
      <c r="AG26" s="510"/>
      <c r="AH26" s="527">
        <f t="shared" si="5"/>
        <v>0</v>
      </c>
      <c r="AI26" s="508"/>
      <c r="AJ26" s="509"/>
      <c r="AK26" s="510"/>
      <c r="AL26" s="510"/>
      <c r="AM26" s="527">
        <f t="shared" si="6"/>
        <v>0</v>
      </c>
    </row>
    <row r="27" spans="1:39" ht="20.100000000000001" customHeight="1" x14ac:dyDescent="0.2">
      <c r="A27" s="495" t="s">
        <v>419</v>
      </c>
      <c r="B27" s="496">
        <f t="shared" si="7"/>
        <v>0</v>
      </c>
      <c r="C27" s="497"/>
      <c r="D27" s="498"/>
      <c r="E27" s="499" t="s">
        <v>297</v>
      </c>
      <c r="F27" s="500" t="str">
        <f t="shared" si="13"/>
        <v/>
      </c>
      <c r="G27" s="501"/>
      <c r="H27" s="502"/>
      <c r="I27" s="503"/>
      <c r="J27" s="504"/>
      <c r="K27" s="505">
        <f t="shared" si="14"/>
        <v>0</v>
      </c>
      <c r="L27" s="506"/>
      <c r="M27" s="507"/>
      <c r="N27" s="505">
        <f t="shared" si="15"/>
        <v>0</v>
      </c>
      <c r="O27" s="508"/>
      <c r="P27" s="509"/>
      <c r="Q27" s="510"/>
      <c r="R27" s="510"/>
      <c r="S27" s="527">
        <f t="shared" si="2"/>
        <v>0</v>
      </c>
      <c r="T27" s="508"/>
      <c r="U27" s="509"/>
      <c r="V27" s="510"/>
      <c r="W27" s="510"/>
      <c r="X27" s="527">
        <f t="shared" si="3"/>
        <v>0</v>
      </c>
      <c r="Y27" s="508"/>
      <c r="Z27" s="509"/>
      <c r="AA27" s="510"/>
      <c r="AB27" s="510"/>
      <c r="AC27" s="527">
        <f t="shared" si="4"/>
        <v>0</v>
      </c>
      <c r="AD27" s="511"/>
      <c r="AE27" s="509"/>
      <c r="AF27" s="510"/>
      <c r="AG27" s="510"/>
      <c r="AH27" s="527">
        <f t="shared" si="5"/>
        <v>0</v>
      </c>
      <c r="AI27" s="508"/>
      <c r="AJ27" s="509"/>
      <c r="AK27" s="510"/>
      <c r="AL27" s="510"/>
      <c r="AM27" s="527">
        <f t="shared" si="6"/>
        <v>0</v>
      </c>
    </row>
    <row r="28" spans="1:39" ht="20.100000000000001" customHeight="1" x14ac:dyDescent="0.2">
      <c r="A28" s="495" t="s">
        <v>420</v>
      </c>
      <c r="B28" s="496">
        <f t="shared" si="7"/>
        <v>0</v>
      </c>
      <c r="C28" s="497"/>
      <c r="D28" s="498"/>
      <c r="E28" s="499" t="s">
        <v>297</v>
      </c>
      <c r="F28" s="500" t="str">
        <f t="shared" si="13"/>
        <v/>
      </c>
      <c r="G28" s="501"/>
      <c r="H28" s="502"/>
      <c r="I28" s="503"/>
      <c r="J28" s="504"/>
      <c r="K28" s="505">
        <f t="shared" si="14"/>
        <v>0</v>
      </c>
      <c r="L28" s="506"/>
      <c r="M28" s="507"/>
      <c r="N28" s="505">
        <f t="shared" si="15"/>
        <v>0</v>
      </c>
      <c r="O28" s="508"/>
      <c r="P28" s="509"/>
      <c r="Q28" s="510"/>
      <c r="R28" s="510"/>
      <c r="S28" s="527">
        <f t="shared" si="2"/>
        <v>0</v>
      </c>
      <c r="T28" s="508"/>
      <c r="U28" s="509"/>
      <c r="V28" s="510"/>
      <c r="W28" s="510"/>
      <c r="X28" s="527">
        <f t="shared" si="3"/>
        <v>0</v>
      </c>
      <c r="Y28" s="508"/>
      <c r="Z28" s="509"/>
      <c r="AA28" s="510"/>
      <c r="AB28" s="510"/>
      <c r="AC28" s="527">
        <f t="shared" si="4"/>
        <v>0</v>
      </c>
      <c r="AD28" s="511"/>
      <c r="AE28" s="509"/>
      <c r="AF28" s="510"/>
      <c r="AG28" s="510"/>
      <c r="AH28" s="527">
        <f t="shared" si="5"/>
        <v>0</v>
      </c>
      <c r="AI28" s="508"/>
      <c r="AJ28" s="509"/>
      <c r="AK28" s="510"/>
      <c r="AL28" s="510"/>
      <c r="AM28" s="527">
        <f t="shared" si="6"/>
        <v>0</v>
      </c>
    </row>
    <row r="29" spans="1:39" ht="20.100000000000001" customHeight="1" x14ac:dyDescent="0.2">
      <c r="A29" s="495" t="s">
        <v>421</v>
      </c>
      <c r="B29" s="496">
        <f t="shared" si="7"/>
        <v>0</v>
      </c>
      <c r="C29" s="497"/>
      <c r="D29" s="498"/>
      <c r="E29" s="499" t="s">
        <v>297</v>
      </c>
      <c r="F29" s="500" t="str">
        <f t="shared" si="13"/>
        <v/>
      </c>
      <c r="G29" s="501"/>
      <c r="H29" s="502"/>
      <c r="I29" s="503"/>
      <c r="J29" s="504"/>
      <c r="K29" s="505">
        <f t="shared" si="14"/>
        <v>0</v>
      </c>
      <c r="L29" s="506"/>
      <c r="M29" s="507"/>
      <c r="N29" s="505">
        <f t="shared" si="15"/>
        <v>0</v>
      </c>
      <c r="O29" s="508"/>
      <c r="P29" s="509"/>
      <c r="Q29" s="510"/>
      <c r="R29" s="510"/>
      <c r="S29" s="527">
        <f t="shared" si="2"/>
        <v>0</v>
      </c>
      <c r="T29" s="508"/>
      <c r="U29" s="509"/>
      <c r="V29" s="510"/>
      <c r="W29" s="510"/>
      <c r="X29" s="527">
        <f t="shared" si="3"/>
        <v>0</v>
      </c>
      <c r="Y29" s="508"/>
      <c r="Z29" s="509"/>
      <c r="AA29" s="510"/>
      <c r="AB29" s="510"/>
      <c r="AC29" s="527">
        <f t="shared" si="4"/>
        <v>0</v>
      </c>
      <c r="AD29" s="511"/>
      <c r="AE29" s="509"/>
      <c r="AF29" s="510"/>
      <c r="AG29" s="510"/>
      <c r="AH29" s="527">
        <f t="shared" si="5"/>
        <v>0</v>
      </c>
      <c r="AI29" s="508"/>
      <c r="AJ29" s="509"/>
      <c r="AK29" s="510"/>
      <c r="AL29" s="510"/>
      <c r="AM29" s="527">
        <f t="shared" si="6"/>
        <v>0</v>
      </c>
    </row>
    <row r="30" spans="1:39" ht="20.100000000000001" customHeight="1" x14ac:dyDescent="0.2">
      <c r="A30" s="495" t="s">
        <v>422</v>
      </c>
      <c r="B30" s="496">
        <f t="shared" si="7"/>
        <v>0</v>
      </c>
      <c r="C30" s="497"/>
      <c r="D30" s="498"/>
      <c r="E30" s="499" t="s">
        <v>297</v>
      </c>
      <c r="F30" s="500" t="str">
        <f t="shared" si="13"/>
        <v/>
      </c>
      <c r="G30" s="501"/>
      <c r="H30" s="502"/>
      <c r="I30" s="503"/>
      <c r="J30" s="504"/>
      <c r="K30" s="505">
        <f t="shared" si="14"/>
        <v>0</v>
      </c>
      <c r="L30" s="506"/>
      <c r="M30" s="507"/>
      <c r="N30" s="505">
        <f t="shared" si="15"/>
        <v>0</v>
      </c>
      <c r="O30" s="508"/>
      <c r="P30" s="509"/>
      <c r="Q30" s="510"/>
      <c r="R30" s="510"/>
      <c r="S30" s="527">
        <f t="shared" si="2"/>
        <v>0</v>
      </c>
      <c r="T30" s="508"/>
      <c r="U30" s="509"/>
      <c r="V30" s="510"/>
      <c r="W30" s="510"/>
      <c r="X30" s="527">
        <f t="shared" si="3"/>
        <v>0</v>
      </c>
      <c r="Y30" s="508"/>
      <c r="Z30" s="509"/>
      <c r="AA30" s="510"/>
      <c r="AB30" s="510"/>
      <c r="AC30" s="527">
        <f t="shared" si="4"/>
        <v>0</v>
      </c>
      <c r="AD30" s="511"/>
      <c r="AE30" s="509"/>
      <c r="AF30" s="510"/>
      <c r="AG30" s="510"/>
      <c r="AH30" s="527">
        <f t="shared" si="5"/>
        <v>0</v>
      </c>
      <c r="AI30" s="508"/>
      <c r="AJ30" s="509"/>
      <c r="AK30" s="510"/>
      <c r="AL30" s="510"/>
      <c r="AM30" s="527">
        <f t="shared" si="6"/>
        <v>0</v>
      </c>
    </row>
    <row r="31" spans="1:39" ht="20.100000000000001" customHeight="1" x14ac:dyDescent="0.2">
      <c r="A31" s="495" t="s">
        <v>423</v>
      </c>
      <c r="B31" s="496">
        <f t="shared" si="7"/>
        <v>0</v>
      </c>
      <c r="C31" s="497"/>
      <c r="D31" s="498"/>
      <c r="E31" s="499" t="s">
        <v>297</v>
      </c>
      <c r="F31" s="500" t="str">
        <f t="shared" si="13"/>
        <v/>
      </c>
      <c r="G31" s="501"/>
      <c r="H31" s="502"/>
      <c r="I31" s="503"/>
      <c r="J31" s="504"/>
      <c r="K31" s="505">
        <f t="shared" si="14"/>
        <v>0</v>
      </c>
      <c r="L31" s="506"/>
      <c r="M31" s="507"/>
      <c r="N31" s="505">
        <f t="shared" si="15"/>
        <v>0</v>
      </c>
      <c r="O31" s="508"/>
      <c r="P31" s="509"/>
      <c r="Q31" s="510"/>
      <c r="R31" s="510"/>
      <c r="S31" s="527">
        <f t="shared" si="2"/>
        <v>0</v>
      </c>
      <c r="T31" s="508"/>
      <c r="U31" s="509"/>
      <c r="V31" s="510"/>
      <c r="W31" s="510"/>
      <c r="X31" s="527">
        <f t="shared" si="3"/>
        <v>0</v>
      </c>
      <c r="Y31" s="508"/>
      <c r="Z31" s="509"/>
      <c r="AA31" s="510"/>
      <c r="AB31" s="510"/>
      <c r="AC31" s="527">
        <f t="shared" si="4"/>
        <v>0</v>
      </c>
      <c r="AD31" s="511"/>
      <c r="AE31" s="509"/>
      <c r="AF31" s="510"/>
      <c r="AG31" s="510"/>
      <c r="AH31" s="527">
        <f t="shared" si="5"/>
        <v>0</v>
      </c>
      <c r="AI31" s="508"/>
      <c r="AJ31" s="509"/>
      <c r="AK31" s="510"/>
      <c r="AL31" s="510"/>
      <c r="AM31" s="527">
        <f t="shared" si="6"/>
        <v>0</v>
      </c>
    </row>
    <row r="32" spans="1:39" ht="20.100000000000001" customHeight="1" x14ac:dyDescent="0.2">
      <c r="A32" s="495" t="s">
        <v>424</v>
      </c>
      <c r="B32" s="496">
        <f t="shared" si="7"/>
        <v>0</v>
      </c>
      <c r="C32" s="497"/>
      <c r="D32" s="498"/>
      <c r="E32" s="499" t="s">
        <v>297</v>
      </c>
      <c r="F32" s="500" t="str">
        <f t="shared" si="13"/>
        <v/>
      </c>
      <c r="G32" s="501"/>
      <c r="H32" s="502"/>
      <c r="I32" s="503"/>
      <c r="J32" s="504"/>
      <c r="K32" s="505">
        <f t="shared" si="14"/>
        <v>0</v>
      </c>
      <c r="L32" s="506"/>
      <c r="M32" s="507"/>
      <c r="N32" s="505">
        <f t="shared" si="15"/>
        <v>0</v>
      </c>
      <c r="O32" s="508"/>
      <c r="P32" s="509"/>
      <c r="Q32" s="510"/>
      <c r="R32" s="510"/>
      <c r="S32" s="527">
        <f t="shared" si="2"/>
        <v>0</v>
      </c>
      <c r="T32" s="508"/>
      <c r="U32" s="509"/>
      <c r="V32" s="510"/>
      <c r="W32" s="510"/>
      <c r="X32" s="527">
        <f t="shared" si="3"/>
        <v>0</v>
      </c>
      <c r="Y32" s="508"/>
      <c r="Z32" s="509"/>
      <c r="AA32" s="510"/>
      <c r="AB32" s="510"/>
      <c r="AC32" s="527">
        <f t="shared" si="4"/>
        <v>0</v>
      </c>
      <c r="AD32" s="511"/>
      <c r="AE32" s="509"/>
      <c r="AF32" s="510"/>
      <c r="AG32" s="510"/>
      <c r="AH32" s="527">
        <f t="shared" si="5"/>
        <v>0</v>
      </c>
      <c r="AI32" s="508"/>
      <c r="AJ32" s="509"/>
      <c r="AK32" s="510"/>
      <c r="AL32" s="510"/>
      <c r="AM32" s="527">
        <f t="shared" si="6"/>
        <v>0</v>
      </c>
    </row>
    <row r="33" spans="1:39" ht="20.100000000000001" customHeight="1" x14ac:dyDescent="0.2">
      <c r="A33" s="495" t="s">
        <v>425</v>
      </c>
      <c r="B33" s="496">
        <f t="shared" si="7"/>
        <v>0</v>
      </c>
      <c r="C33" s="497"/>
      <c r="D33" s="498"/>
      <c r="E33" s="499" t="s">
        <v>297</v>
      </c>
      <c r="F33" s="500" t="str">
        <f t="shared" si="13"/>
        <v/>
      </c>
      <c r="G33" s="501"/>
      <c r="H33" s="502"/>
      <c r="I33" s="503"/>
      <c r="J33" s="504"/>
      <c r="K33" s="505">
        <f t="shared" si="14"/>
        <v>0</v>
      </c>
      <c r="L33" s="506"/>
      <c r="M33" s="507"/>
      <c r="N33" s="505">
        <f t="shared" si="15"/>
        <v>0</v>
      </c>
      <c r="O33" s="508"/>
      <c r="P33" s="509"/>
      <c r="Q33" s="510"/>
      <c r="R33" s="510"/>
      <c r="S33" s="527">
        <f t="shared" si="2"/>
        <v>0</v>
      </c>
      <c r="T33" s="508"/>
      <c r="U33" s="509"/>
      <c r="V33" s="510"/>
      <c r="W33" s="510"/>
      <c r="X33" s="527">
        <f t="shared" si="3"/>
        <v>0</v>
      </c>
      <c r="Y33" s="508"/>
      <c r="Z33" s="509"/>
      <c r="AA33" s="510"/>
      <c r="AB33" s="510"/>
      <c r="AC33" s="527">
        <f t="shared" si="4"/>
        <v>0</v>
      </c>
      <c r="AD33" s="511"/>
      <c r="AE33" s="509"/>
      <c r="AF33" s="510"/>
      <c r="AG33" s="510"/>
      <c r="AH33" s="527">
        <f t="shared" si="5"/>
        <v>0</v>
      </c>
      <c r="AI33" s="508"/>
      <c r="AJ33" s="509"/>
      <c r="AK33" s="510"/>
      <c r="AL33" s="510"/>
      <c r="AM33" s="527">
        <f t="shared" si="6"/>
        <v>0</v>
      </c>
    </row>
    <row r="34" spans="1:39" ht="20.100000000000001" customHeight="1" x14ac:dyDescent="0.2">
      <c r="A34" s="495" t="s">
        <v>426</v>
      </c>
      <c r="B34" s="496">
        <f t="shared" si="7"/>
        <v>0</v>
      </c>
      <c r="C34" s="497"/>
      <c r="D34" s="498"/>
      <c r="E34" s="499" t="s">
        <v>297</v>
      </c>
      <c r="F34" s="500" t="str">
        <f t="shared" si="13"/>
        <v/>
      </c>
      <c r="G34" s="501"/>
      <c r="H34" s="502"/>
      <c r="I34" s="503"/>
      <c r="J34" s="504"/>
      <c r="K34" s="505">
        <f t="shared" si="14"/>
        <v>0</v>
      </c>
      <c r="L34" s="506"/>
      <c r="M34" s="507"/>
      <c r="N34" s="505">
        <f t="shared" si="15"/>
        <v>0</v>
      </c>
      <c r="O34" s="508"/>
      <c r="P34" s="509"/>
      <c r="Q34" s="510"/>
      <c r="R34" s="510"/>
      <c r="S34" s="527">
        <f t="shared" si="2"/>
        <v>0</v>
      </c>
      <c r="T34" s="508"/>
      <c r="U34" s="509"/>
      <c r="V34" s="510"/>
      <c r="W34" s="510"/>
      <c r="X34" s="527">
        <f t="shared" si="3"/>
        <v>0</v>
      </c>
      <c r="Y34" s="508"/>
      <c r="Z34" s="509"/>
      <c r="AA34" s="510"/>
      <c r="AB34" s="510"/>
      <c r="AC34" s="527">
        <f t="shared" si="4"/>
        <v>0</v>
      </c>
      <c r="AD34" s="511"/>
      <c r="AE34" s="509"/>
      <c r="AF34" s="510"/>
      <c r="AG34" s="510"/>
      <c r="AH34" s="527">
        <f t="shared" si="5"/>
        <v>0</v>
      </c>
      <c r="AI34" s="508"/>
      <c r="AJ34" s="509"/>
      <c r="AK34" s="510"/>
      <c r="AL34" s="510"/>
      <c r="AM34" s="527">
        <f t="shared" si="6"/>
        <v>0</v>
      </c>
    </row>
    <row r="35" spans="1:39" ht="20.100000000000001" customHeight="1" x14ac:dyDescent="0.2">
      <c r="A35" s="495" t="s">
        <v>427</v>
      </c>
      <c r="B35" s="496">
        <f t="shared" si="7"/>
        <v>0</v>
      </c>
      <c r="C35" s="497"/>
      <c r="D35" s="498"/>
      <c r="E35" s="499" t="s">
        <v>297</v>
      </c>
      <c r="F35" s="500" t="str">
        <f t="shared" si="13"/>
        <v/>
      </c>
      <c r="G35" s="501"/>
      <c r="H35" s="502"/>
      <c r="I35" s="503"/>
      <c r="J35" s="504"/>
      <c r="K35" s="505">
        <f t="shared" si="14"/>
        <v>0</v>
      </c>
      <c r="L35" s="506"/>
      <c r="M35" s="507"/>
      <c r="N35" s="505">
        <f t="shared" si="15"/>
        <v>0</v>
      </c>
      <c r="O35" s="508"/>
      <c r="P35" s="509"/>
      <c r="Q35" s="510"/>
      <c r="R35" s="510"/>
      <c r="S35" s="527">
        <f t="shared" si="2"/>
        <v>0</v>
      </c>
      <c r="T35" s="508"/>
      <c r="U35" s="509"/>
      <c r="V35" s="510"/>
      <c r="W35" s="510"/>
      <c r="X35" s="527">
        <f t="shared" si="3"/>
        <v>0</v>
      </c>
      <c r="Y35" s="508"/>
      <c r="Z35" s="509"/>
      <c r="AA35" s="510"/>
      <c r="AB35" s="510"/>
      <c r="AC35" s="527">
        <f t="shared" si="4"/>
        <v>0</v>
      </c>
      <c r="AD35" s="511"/>
      <c r="AE35" s="509"/>
      <c r="AF35" s="510"/>
      <c r="AG35" s="510"/>
      <c r="AH35" s="527">
        <f t="shared" si="5"/>
        <v>0</v>
      </c>
      <c r="AI35" s="508"/>
      <c r="AJ35" s="509"/>
      <c r="AK35" s="510"/>
      <c r="AL35" s="510"/>
      <c r="AM35" s="527">
        <f t="shared" si="6"/>
        <v>0</v>
      </c>
    </row>
    <row r="36" spans="1:39" ht="20.100000000000001" customHeight="1" x14ac:dyDescent="0.2">
      <c r="A36" s="495" t="s">
        <v>428</v>
      </c>
      <c r="B36" s="496">
        <f t="shared" si="7"/>
        <v>0</v>
      </c>
      <c r="C36" s="497"/>
      <c r="D36" s="498"/>
      <c r="E36" s="499" t="s">
        <v>297</v>
      </c>
      <c r="F36" s="500" t="str">
        <f t="shared" si="13"/>
        <v/>
      </c>
      <c r="G36" s="501"/>
      <c r="H36" s="502"/>
      <c r="I36" s="503"/>
      <c r="J36" s="504"/>
      <c r="K36" s="505">
        <f t="shared" si="14"/>
        <v>0</v>
      </c>
      <c r="L36" s="506"/>
      <c r="M36" s="507"/>
      <c r="N36" s="505">
        <f t="shared" si="15"/>
        <v>0</v>
      </c>
      <c r="O36" s="508"/>
      <c r="P36" s="509"/>
      <c r="Q36" s="510"/>
      <c r="R36" s="510"/>
      <c r="S36" s="527">
        <f t="shared" si="2"/>
        <v>0</v>
      </c>
      <c r="T36" s="508"/>
      <c r="U36" s="509"/>
      <c r="V36" s="510"/>
      <c r="W36" s="510"/>
      <c r="X36" s="527">
        <f t="shared" si="3"/>
        <v>0</v>
      </c>
      <c r="Y36" s="508"/>
      <c r="Z36" s="509"/>
      <c r="AA36" s="510"/>
      <c r="AB36" s="510"/>
      <c r="AC36" s="527">
        <f t="shared" si="4"/>
        <v>0</v>
      </c>
      <c r="AD36" s="511"/>
      <c r="AE36" s="509"/>
      <c r="AF36" s="510"/>
      <c r="AG36" s="510"/>
      <c r="AH36" s="527">
        <f t="shared" si="5"/>
        <v>0</v>
      </c>
      <c r="AI36" s="508"/>
      <c r="AJ36" s="509"/>
      <c r="AK36" s="510"/>
      <c r="AL36" s="510"/>
      <c r="AM36" s="527">
        <f t="shared" si="6"/>
        <v>0</v>
      </c>
    </row>
    <row r="37" spans="1:39" ht="20.100000000000001" customHeight="1" x14ac:dyDescent="0.2">
      <c r="A37" s="495" t="s">
        <v>429</v>
      </c>
      <c r="B37" s="496">
        <f t="shared" si="7"/>
        <v>0</v>
      </c>
      <c r="C37" s="497"/>
      <c r="D37" s="498"/>
      <c r="E37" s="499" t="s">
        <v>297</v>
      </c>
      <c r="F37" s="500" t="str">
        <f t="shared" si="13"/>
        <v/>
      </c>
      <c r="G37" s="501"/>
      <c r="H37" s="502"/>
      <c r="I37" s="503"/>
      <c r="J37" s="504"/>
      <c r="K37" s="505">
        <f t="shared" si="14"/>
        <v>0</v>
      </c>
      <c r="L37" s="506"/>
      <c r="M37" s="507"/>
      <c r="N37" s="505">
        <f t="shared" si="15"/>
        <v>0</v>
      </c>
      <c r="O37" s="508"/>
      <c r="P37" s="509"/>
      <c r="Q37" s="510"/>
      <c r="R37" s="510"/>
      <c r="S37" s="527">
        <f t="shared" si="2"/>
        <v>0</v>
      </c>
      <c r="T37" s="508"/>
      <c r="U37" s="509"/>
      <c r="V37" s="510"/>
      <c r="W37" s="510"/>
      <c r="X37" s="527">
        <f t="shared" si="3"/>
        <v>0</v>
      </c>
      <c r="Y37" s="508"/>
      <c r="Z37" s="509"/>
      <c r="AA37" s="510"/>
      <c r="AB37" s="510"/>
      <c r="AC37" s="527">
        <f t="shared" si="4"/>
        <v>0</v>
      </c>
      <c r="AD37" s="511"/>
      <c r="AE37" s="509"/>
      <c r="AF37" s="510"/>
      <c r="AG37" s="510"/>
      <c r="AH37" s="527">
        <f t="shared" si="5"/>
        <v>0</v>
      </c>
      <c r="AI37" s="508"/>
      <c r="AJ37" s="509"/>
      <c r="AK37" s="510"/>
      <c r="AL37" s="510"/>
      <c r="AM37" s="527">
        <f t="shared" si="6"/>
        <v>0</v>
      </c>
    </row>
    <row r="38" spans="1:39" ht="20.100000000000001" customHeight="1" x14ac:dyDescent="0.2">
      <c r="A38" s="495" t="s">
        <v>430</v>
      </c>
      <c r="B38" s="496">
        <f t="shared" si="7"/>
        <v>0</v>
      </c>
      <c r="C38" s="497"/>
      <c r="D38" s="498"/>
      <c r="E38" s="499" t="s">
        <v>297</v>
      </c>
      <c r="F38" s="500" t="str">
        <f t="shared" si="13"/>
        <v/>
      </c>
      <c r="G38" s="501"/>
      <c r="H38" s="502"/>
      <c r="I38" s="503"/>
      <c r="J38" s="504"/>
      <c r="K38" s="505">
        <f t="shared" si="14"/>
        <v>0</v>
      </c>
      <c r="L38" s="506"/>
      <c r="M38" s="507"/>
      <c r="N38" s="505">
        <f t="shared" si="15"/>
        <v>0</v>
      </c>
      <c r="O38" s="508"/>
      <c r="P38" s="509"/>
      <c r="Q38" s="510"/>
      <c r="R38" s="510"/>
      <c r="S38" s="527">
        <f t="shared" si="2"/>
        <v>0</v>
      </c>
      <c r="T38" s="508"/>
      <c r="U38" s="509"/>
      <c r="V38" s="510"/>
      <c r="W38" s="510"/>
      <c r="X38" s="527">
        <f t="shared" si="3"/>
        <v>0</v>
      </c>
      <c r="Y38" s="508"/>
      <c r="Z38" s="509"/>
      <c r="AA38" s="510"/>
      <c r="AB38" s="510"/>
      <c r="AC38" s="527">
        <f t="shared" si="4"/>
        <v>0</v>
      </c>
      <c r="AD38" s="511"/>
      <c r="AE38" s="509"/>
      <c r="AF38" s="510"/>
      <c r="AG38" s="510"/>
      <c r="AH38" s="527">
        <f t="shared" si="5"/>
        <v>0</v>
      </c>
      <c r="AI38" s="508"/>
      <c r="AJ38" s="509"/>
      <c r="AK38" s="510"/>
      <c r="AL38" s="510"/>
      <c r="AM38" s="527">
        <f t="shared" si="6"/>
        <v>0</v>
      </c>
    </row>
    <row r="39" spans="1:39" ht="20.100000000000001" customHeight="1" x14ac:dyDescent="0.2">
      <c r="A39" s="495" t="s">
        <v>431</v>
      </c>
      <c r="B39" s="496">
        <f t="shared" si="7"/>
        <v>0</v>
      </c>
      <c r="C39" s="497"/>
      <c r="D39" s="498"/>
      <c r="E39" s="499" t="s">
        <v>297</v>
      </c>
      <c r="F39" s="500" t="str">
        <f t="shared" si="13"/>
        <v/>
      </c>
      <c r="G39" s="501"/>
      <c r="H39" s="502"/>
      <c r="I39" s="503"/>
      <c r="J39" s="504"/>
      <c r="K39" s="505">
        <f t="shared" si="14"/>
        <v>0</v>
      </c>
      <c r="L39" s="506"/>
      <c r="M39" s="507"/>
      <c r="N39" s="505">
        <f t="shared" si="15"/>
        <v>0</v>
      </c>
      <c r="O39" s="508"/>
      <c r="P39" s="509"/>
      <c r="Q39" s="510"/>
      <c r="R39" s="510"/>
      <c r="S39" s="527">
        <f t="shared" si="2"/>
        <v>0</v>
      </c>
      <c r="T39" s="508"/>
      <c r="U39" s="509"/>
      <c r="V39" s="510"/>
      <c r="W39" s="510"/>
      <c r="X39" s="527">
        <f t="shared" si="3"/>
        <v>0</v>
      </c>
      <c r="Y39" s="508"/>
      <c r="Z39" s="509"/>
      <c r="AA39" s="510"/>
      <c r="AB39" s="510"/>
      <c r="AC39" s="527">
        <f t="shared" si="4"/>
        <v>0</v>
      </c>
      <c r="AD39" s="511"/>
      <c r="AE39" s="509"/>
      <c r="AF39" s="510"/>
      <c r="AG39" s="510"/>
      <c r="AH39" s="527">
        <f t="shared" si="5"/>
        <v>0</v>
      </c>
      <c r="AI39" s="508"/>
      <c r="AJ39" s="509"/>
      <c r="AK39" s="510"/>
      <c r="AL39" s="510"/>
      <c r="AM39" s="527">
        <f t="shared" si="6"/>
        <v>0</v>
      </c>
    </row>
    <row r="40" spans="1:39" ht="20.100000000000001" customHeight="1" x14ac:dyDescent="0.2">
      <c r="A40" s="495" t="s">
        <v>432</v>
      </c>
      <c r="B40" s="496">
        <f t="shared" si="7"/>
        <v>0</v>
      </c>
      <c r="C40" s="497"/>
      <c r="D40" s="498"/>
      <c r="E40" s="499" t="s">
        <v>297</v>
      </c>
      <c r="F40" s="500" t="str">
        <f t="shared" si="13"/>
        <v/>
      </c>
      <c r="G40" s="501"/>
      <c r="H40" s="502"/>
      <c r="I40" s="503"/>
      <c r="J40" s="504"/>
      <c r="K40" s="505">
        <f t="shared" si="14"/>
        <v>0</v>
      </c>
      <c r="L40" s="506"/>
      <c r="M40" s="507"/>
      <c r="N40" s="505">
        <f t="shared" si="15"/>
        <v>0</v>
      </c>
      <c r="O40" s="508"/>
      <c r="P40" s="509"/>
      <c r="Q40" s="510"/>
      <c r="R40" s="510"/>
      <c r="S40" s="527">
        <f t="shared" si="2"/>
        <v>0</v>
      </c>
      <c r="T40" s="508"/>
      <c r="U40" s="509"/>
      <c r="V40" s="510"/>
      <c r="W40" s="510"/>
      <c r="X40" s="527">
        <f t="shared" si="3"/>
        <v>0</v>
      </c>
      <c r="Y40" s="508"/>
      <c r="Z40" s="509"/>
      <c r="AA40" s="510"/>
      <c r="AB40" s="510"/>
      <c r="AC40" s="527">
        <f t="shared" si="4"/>
        <v>0</v>
      </c>
      <c r="AD40" s="511"/>
      <c r="AE40" s="509"/>
      <c r="AF40" s="510"/>
      <c r="AG40" s="510"/>
      <c r="AH40" s="527">
        <f t="shared" si="5"/>
        <v>0</v>
      </c>
      <c r="AI40" s="508"/>
      <c r="AJ40" s="509"/>
      <c r="AK40" s="510"/>
      <c r="AL40" s="510"/>
      <c r="AM40" s="527">
        <f t="shared" si="6"/>
        <v>0</v>
      </c>
    </row>
    <row r="41" spans="1:39" ht="20.100000000000001" customHeight="1" x14ac:dyDescent="0.2">
      <c r="A41" s="495" t="s">
        <v>433</v>
      </c>
      <c r="B41" s="496">
        <f t="shared" si="7"/>
        <v>0</v>
      </c>
      <c r="C41" s="497"/>
      <c r="D41" s="498"/>
      <c r="E41" s="499" t="s">
        <v>297</v>
      </c>
      <c r="F41" s="500" t="str">
        <f t="shared" si="13"/>
        <v/>
      </c>
      <c r="G41" s="501"/>
      <c r="H41" s="502"/>
      <c r="I41" s="503"/>
      <c r="J41" s="504"/>
      <c r="K41" s="505">
        <f t="shared" si="14"/>
        <v>0</v>
      </c>
      <c r="L41" s="506"/>
      <c r="M41" s="507"/>
      <c r="N41" s="505">
        <f t="shared" si="15"/>
        <v>0</v>
      </c>
      <c r="O41" s="508"/>
      <c r="P41" s="509"/>
      <c r="Q41" s="510"/>
      <c r="R41" s="510"/>
      <c r="S41" s="527">
        <f t="shared" si="2"/>
        <v>0</v>
      </c>
      <c r="T41" s="508"/>
      <c r="U41" s="509"/>
      <c r="V41" s="510"/>
      <c r="W41" s="510"/>
      <c r="X41" s="527">
        <f t="shared" si="3"/>
        <v>0</v>
      </c>
      <c r="Y41" s="508"/>
      <c r="Z41" s="509"/>
      <c r="AA41" s="510"/>
      <c r="AB41" s="510"/>
      <c r="AC41" s="527">
        <f t="shared" si="4"/>
        <v>0</v>
      </c>
      <c r="AD41" s="511"/>
      <c r="AE41" s="509"/>
      <c r="AF41" s="510"/>
      <c r="AG41" s="510"/>
      <c r="AH41" s="527">
        <f t="shared" si="5"/>
        <v>0</v>
      </c>
      <c r="AI41" s="508"/>
      <c r="AJ41" s="509"/>
      <c r="AK41" s="510"/>
      <c r="AL41" s="510"/>
      <c r="AM41" s="527">
        <f t="shared" si="6"/>
        <v>0</v>
      </c>
    </row>
    <row r="42" spans="1:39" ht="20.100000000000001" customHeight="1" x14ac:dyDescent="0.2">
      <c r="A42" s="495" t="s">
        <v>434</v>
      </c>
      <c r="B42" s="496">
        <f t="shared" si="7"/>
        <v>0</v>
      </c>
      <c r="C42" s="497"/>
      <c r="D42" s="498"/>
      <c r="E42" s="499" t="s">
        <v>297</v>
      </c>
      <c r="F42" s="500" t="str">
        <f t="shared" si="13"/>
        <v/>
      </c>
      <c r="G42" s="501"/>
      <c r="H42" s="502"/>
      <c r="I42" s="503"/>
      <c r="J42" s="504"/>
      <c r="K42" s="505">
        <f t="shared" si="14"/>
        <v>0</v>
      </c>
      <c r="L42" s="506"/>
      <c r="M42" s="507"/>
      <c r="N42" s="505">
        <f t="shared" si="15"/>
        <v>0</v>
      </c>
      <c r="O42" s="508"/>
      <c r="P42" s="509"/>
      <c r="Q42" s="510"/>
      <c r="R42" s="510"/>
      <c r="S42" s="527">
        <f t="shared" si="2"/>
        <v>0</v>
      </c>
      <c r="T42" s="508"/>
      <c r="U42" s="509"/>
      <c r="V42" s="510"/>
      <c r="W42" s="510"/>
      <c r="X42" s="527">
        <f t="shared" si="3"/>
        <v>0</v>
      </c>
      <c r="Y42" s="508"/>
      <c r="Z42" s="509"/>
      <c r="AA42" s="510"/>
      <c r="AB42" s="510"/>
      <c r="AC42" s="527">
        <f t="shared" si="4"/>
        <v>0</v>
      </c>
      <c r="AD42" s="511"/>
      <c r="AE42" s="509"/>
      <c r="AF42" s="510"/>
      <c r="AG42" s="510"/>
      <c r="AH42" s="527">
        <f t="shared" si="5"/>
        <v>0</v>
      </c>
      <c r="AI42" s="508"/>
      <c r="AJ42" s="509"/>
      <c r="AK42" s="510"/>
      <c r="AL42" s="510"/>
      <c r="AM42" s="527">
        <f t="shared" si="6"/>
        <v>0</v>
      </c>
    </row>
    <row r="43" spans="1:39" ht="20.100000000000001" customHeight="1" x14ac:dyDescent="0.2">
      <c r="A43" s="495" t="s">
        <v>435</v>
      </c>
      <c r="B43" s="496">
        <f t="shared" si="7"/>
        <v>0</v>
      </c>
      <c r="C43" s="497"/>
      <c r="D43" s="498"/>
      <c r="E43" s="499" t="s">
        <v>297</v>
      </c>
      <c r="F43" s="500" t="str">
        <f t="shared" si="13"/>
        <v/>
      </c>
      <c r="G43" s="501"/>
      <c r="H43" s="502"/>
      <c r="I43" s="503"/>
      <c r="J43" s="504"/>
      <c r="K43" s="505">
        <f t="shared" si="14"/>
        <v>0</v>
      </c>
      <c r="L43" s="506"/>
      <c r="M43" s="507"/>
      <c r="N43" s="505">
        <f t="shared" si="15"/>
        <v>0</v>
      </c>
      <c r="O43" s="508"/>
      <c r="P43" s="509"/>
      <c r="Q43" s="510"/>
      <c r="R43" s="510"/>
      <c r="S43" s="527">
        <f t="shared" si="2"/>
        <v>0</v>
      </c>
      <c r="T43" s="508"/>
      <c r="U43" s="509"/>
      <c r="V43" s="510"/>
      <c r="W43" s="510"/>
      <c r="X43" s="527">
        <f t="shared" si="3"/>
        <v>0</v>
      </c>
      <c r="Y43" s="508"/>
      <c r="Z43" s="509"/>
      <c r="AA43" s="510"/>
      <c r="AB43" s="510"/>
      <c r="AC43" s="527">
        <f t="shared" si="4"/>
        <v>0</v>
      </c>
      <c r="AD43" s="511"/>
      <c r="AE43" s="509"/>
      <c r="AF43" s="510"/>
      <c r="AG43" s="510"/>
      <c r="AH43" s="527">
        <f t="shared" si="5"/>
        <v>0</v>
      </c>
      <c r="AI43" s="508"/>
      <c r="AJ43" s="509"/>
      <c r="AK43" s="510"/>
      <c r="AL43" s="510"/>
      <c r="AM43" s="527">
        <f t="shared" si="6"/>
        <v>0</v>
      </c>
    </row>
    <row r="44" spans="1:39" ht="20.100000000000001" customHeight="1" x14ac:dyDescent="0.2">
      <c r="A44" s="495" t="s">
        <v>436</v>
      </c>
      <c r="B44" s="496">
        <f t="shared" si="7"/>
        <v>0</v>
      </c>
      <c r="C44" s="497"/>
      <c r="D44" s="498"/>
      <c r="E44" s="499" t="s">
        <v>297</v>
      </c>
      <c r="F44" s="500" t="str">
        <f t="shared" si="13"/>
        <v/>
      </c>
      <c r="G44" s="501"/>
      <c r="H44" s="502"/>
      <c r="I44" s="503"/>
      <c r="J44" s="504"/>
      <c r="K44" s="505">
        <f t="shared" si="14"/>
        <v>0</v>
      </c>
      <c r="L44" s="506"/>
      <c r="M44" s="507"/>
      <c r="N44" s="505">
        <f t="shared" si="15"/>
        <v>0</v>
      </c>
      <c r="O44" s="508"/>
      <c r="P44" s="509"/>
      <c r="Q44" s="510"/>
      <c r="R44" s="510"/>
      <c r="S44" s="527">
        <f t="shared" si="2"/>
        <v>0</v>
      </c>
      <c r="T44" s="508"/>
      <c r="U44" s="509"/>
      <c r="V44" s="510"/>
      <c r="W44" s="510"/>
      <c r="X44" s="527">
        <f t="shared" si="3"/>
        <v>0</v>
      </c>
      <c r="Y44" s="508"/>
      <c r="Z44" s="509"/>
      <c r="AA44" s="510"/>
      <c r="AB44" s="510"/>
      <c r="AC44" s="527">
        <f t="shared" si="4"/>
        <v>0</v>
      </c>
      <c r="AD44" s="511"/>
      <c r="AE44" s="509"/>
      <c r="AF44" s="510"/>
      <c r="AG44" s="510"/>
      <c r="AH44" s="527">
        <f t="shared" si="5"/>
        <v>0</v>
      </c>
      <c r="AI44" s="508"/>
      <c r="AJ44" s="509"/>
      <c r="AK44" s="510"/>
      <c r="AL44" s="510"/>
      <c r="AM44" s="527">
        <f t="shared" si="6"/>
        <v>0</v>
      </c>
    </row>
    <row r="45" spans="1:39" ht="20.100000000000001" customHeight="1" x14ac:dyDescent="0.2">
      <c r="A45" s="495" t="s">
        <v>437</v>
      </c>
      <c r="B45" s="496">
        <f t="shared" si="7"/>
        <v>0</v>
      </c>
      <c r="C45" s="497"/>
      <c r="D45" s="498"/>
      <c r="E45" s="499" t="s">
        <v>297</v>
      </c>
      <c r="F45" s="500" t="str">
        <f t="shared" si="13"/>
        <v/>
      </c>
      <c r="G45" s="501"/>
      <c r="H45" s="502"/>
      <c r="I45" s="503"/>
      <c r="J45" s="504"/>
      <c r="K45" s="505">
        <f t="shared" si="14"/>
        <v>0</v>
      </c>
      <c r="L45" s="506"/>
      <c r="M45" s="507"/>
      <c r="N45" s="505">
        <f t="shared" si="15"/>
        <v>0</v>
      </c>
      <c r="O45" s="508"/>
      <c r="P45" s="509"/>
      <c r="Q45" s="510"/>
      <c r="R45" s="510"/>
      <c r="S45" s="527">
        <f t="shared" si="2"/>
        <v>0</v>
      </c>
      <c r="T45" s="508"/>
      <c r="U45" s="509"/>
      <c r="V45" s="510"/>
      <c r="W45" s="510"/>
      <c r="X45" s="527">
        <f t="shared" si="3"/>
        <v>0</v>
      </c>
      <c r="Y45" s="508"/>
      <c r="Z45" s="509"/>
      <c r="AA45" s="510"/>
      <c r="AB45" s="510"/>
      <c r="AC45" s="527">
        <f t="shared" si="4"/>
        <v>0</v>
      </c>
      <c r="AD45" s="511"/>
      <c r="AE45" s="509"/>
      <c r="AF45" s="510"/>
      <c r="AG45" s="510"/>
      <c r="AH45" s="527">
        <f t="shared" si="5"/>
        <v>0</v>
      </c>
      <c r="AI45" s="508"/>
      <c r="AJ45" s="509"/>
      <c r="AK45" s="510"/>
      <c r="AL45" s="510"/>
      <c r="AM45" s="527">
        <f t="shared" si="6"/>
        <v>0</v>
      </c>
    </row>
    <row r="46" spans="1:39" ht="20.100000000000001" customHeight="1" x14ac:dyDescent="0.2">
      <c r="A46" s="495" t="s">
        <v>438</v>
      </c>
      <c r="B46" s="496">
        <f t="shared" si="7"/>
        <v>0</v>
      </c>
      <c r="C46" s="497"/>
      <c r="D46" s="498"/>
      <c r="E46" s="499" t="s">
        <v>297</v>
      </c>
      <c r="F46" s="500" t="str">
        <f t="shared" si="13"/>
        <v/>
      </c>
      <c r="G46" s="501"/>
      <c r="H46" s="502"/>
      <c r="I46" s="503"/>
      <c r="J46" s="504"/>
      <c r="K46" s="505">
        <f t="shared" si="14"/>
        <v>0</v>
      </c>
      <c r="L46" s="506"/>
      <c r="M46" s="507"/>
      <c r="N46" s="505">
        <f t="shared" si="15"/>
        <v>0</v>
      </c>
      <c r="O46" s="508"/>
      <c r="P46" s="509"/>
      <c r="Q46" s="510"/>
      <c r="R46" s="510"/>
      <c r="S46" s="527">
        <f t="shared" si="2"/>
        <v>0</v>
      </c>
      <c r="T46" s="508"/>
      <c r="U46" s="509"/>
      <c r="V46" s="510"/>
      <c r="W46" s="510"/>
      <c r="X46" s="527">
        <f t="shared" si="3"/>
        <v>0</v>
      </c>
      <c r="Y46" s="508"/>
      <c r="Z46" s="509"/>
      <c r="AA46" s="510"/>
      <c r="AB46" s="510"/>
      <c r="AC46" s="527">
        <f t="shared" si="4"/>
        <v>0</v>
      </c>
      <c r="AD46" s="511"/>
      <c r="AE46" s="509"/>
      <c r="AF46" s="510"/>
      <c r="AG46" s="510"/>
      <c r="AH46" s="527">
        <f t="shared" si="5"/>
        <v>0</v>
      </c>
      <c r="AI46" s="508"/>
      <c r="AJ46" s="509"/>
      <c r="AK46" s="510"/>
      <c r="AL46" s="510"/>
      <c r="AM46" s="527">
        <f t="shared" si="6"/>
        <v>0</v>
      </c>
    </row>
    <row r="47" spans="1:39" ht="20.100000000000001" customHeight="1" x14ac:dyDescent="0.2">
      <c r="A47" s="495" t="s">
        <v>439</v>
      </c>
      <c r="B47" s="496">
        <f t="shared" si="7"/>
        <v>0</v>
      </c>
      <c r="C47" s="497"/>
      <c r="D47" s="498"/>
      <c r="E47" s="499" t="s">
        <v>297</v>
      </c>
      <c r="F47" s="500" t="str">
        <f t="shared" si="13"/>
        <v/>
      </c>
      <c r="G47" s="501"/>
      <c r="H47" s="502"/>
      <c r="I47" s="503"/>
      <c r="J47" s="504"/>
      <c r="K47" s="505">
        <f t="shared" si="14"/>
        <v>0</v>
      </c>
      <c r="L47" s="506"/>
      <c r="M47" s="507"/>
      <c r="N47" s="505">
        <f t="shared" si="15"/>
        <v>0</v>
      </c>
      <c r="O47" s="508"/>
      <c r="P47" s="509"/>
      <c r="Q47" s="510"/>
      <c r="R47" s="510"/>
      <c r="S47" s="527">
        <f t="shared" ref="S47:S64" si="16">P47*Q47</f>
        <v>0</v>
      </c>
      <c r="T47" s="508"/>
      <c r="U47" s="509"/>
      <c r="V47" s="510"/>
      <c r="W47" s="510"/>
      <c r="X47" s="527">
        <f t="shared" si="3"/>
        <v>0</v>
      </c>
      <c r="Y47" s="508"/>
      <c r="Z47" s="509"/>
      <c r="AA47" s="510"/>
      <c r="AB47" s="510"/>
      <c r="AC47" s="527">
        <f t="shared" si="4"/>
        <v>0</v>
      </c>
      <c r="AD47" s="511"/>
      <c r="AE47" s="509"/>
      <c r="AF47" s="510"/>
      <c r="AG47" s="510"/>
      <c r="AH47" s="527">
        <f t="shared" si="5"/>
        <v>0</v>
      </c>
      <c r="AI47" s="508"/>
      <c r="AJ47" s="509"/>
      <c r="AK47" s="510"/>
      <c r="AL47" s="510"/>
      <c r="AM47" s="527">
        <f t="shared" si="6"/>
        <v>0</v>
      </c>
    </row>
    <row r="48" spans="1:39" ht="20.100000000000001" customHeight="1" x14ac:dyDescent="0.2">
      <c r="A48" s="495" t="s">
        <v>440</v>
      </c>
      <c r="B48" s="496">
        <f t="shared" si="7"/>
        <v>0</v>
      </c>
      <c r="C48" s="497"/>
      <c r="D48" s="498"/>
      <c r="E48" s="499" t="s">
        <v>297</v>
      </c>
      <c r="F48" s="500" t="str">
        <f t="shared" si="13"/>
        <v/>
      </c>
      <c r="G48" s="501"/>
      <c r="H48" s="502"/>
      <c r="I48" s="503"/>
      <c r="J48" s="504"/>
      <c r="K48" s="505">
        <f t="shared" si="14"/>
        <v>0</v>
      </c>
      <c r="L48" s="506"/>
      <c r="M48" s="507"/>
      <c r="N48" s="505">
        <f t="shared" si="15"/>
        <v>0</v>
      </c>
      <c r="O48" s="508"/>
      <c r="P48" s="509"/>
      <c r="Q48" s="510"/>
      <c r="R48" s="510"/>
      <c r="S48" s="527">
        <f t="shared" si="16"/>
        <v>0</v>
      </c>
      <c r="T48" s="508"/>
      <c r="U48" s="509"/>
      <c r="V48" s="510"/>
      <c r="W48" s="510"/>
      <c r="X48" s="527">
        <f t="shared" si="3"/>
        <v>0</v>
      </c>
      <c r="Y48" s="508"/>
      <c r="Z48" s="509"/>
      <c r="AA48" s="510"/>
      <c r="AB48" s="510"/>
      <c r="AC48" s="527">
        <f t="shared" si="4"/>
        <v>0</v>
      </c>
      <c r="AD48" s="511"/>
      <c r="AE48" s="509"/>
      <c r="AF48" s="510"/>
      <c r="AG48" s="510"/>
      <c r="AH48" s="527">
        <f t="shared" si="5"/>
        <v>0</v>
      </c>
      <c r="AI48" s="508"/>
      <c r="AJ48" s="509"/>
      <c r="AK48" s="510"/>
      <c r="AL48" s="510"/>
      <c r="AM48" s="527">
        <f t="shared" si="6"/>
        <v>0</v>
      </c>
    </row>
    <row r="49" spans="1:39" ht="20.100000000000001" customHeight="1" x14ac:dyDescent="0.2">
      <c r="A49" s="495" t="s">
        <v>441</v>
      </c>
      <c r="B49" s="496">
        <f t="shared" si="7"/>
        <v>0</v>
      </c>
      <c r="C49" s="497"/>
      <c r="D49" s="498"/>
      <c r="E49" s="499" t="s">
        <v>297</v>
      </c>
      <c r="F49" s="500" t="str">
        <f t="shared" si="13"/>
        <v/>
      </c>
      <c r="G49" s="501"/>
      <c r="H49" s="502"/>
      <c r="I49" s="503"/>
      <c r="J49" s="504"/>
      <c r="K49" s="505">
        <f t="shared" si="14"/>
        <v>0</v>
      </c>
      <c r="L49" s="506"/>
      <c r="M49" s="507"/>
      <c r="N49" s="505">
        <f t="shared" si="15"/>
        <v>0</v>
      </c>
      <c r="O49" s="508"/>
      <c r="P49" s="509"/>
      <c r="Q49" s="510"/>
      <c r="R49" s="510"/>
      <c r="S49" s="527">
        <f t="shared" si="16"/>
        <v>0</v>
      </c>
      <c r="T49" s="508"/>
      <c r="U49" s="509"/>
      <c r="V49" s="510"/>
      <c r="W49" s="510"/>
      <c r="X49" s="527">
        <f t="shared" si="3"/>
        <v>0</v>
      </c>
      <c r="Y49" s="508"/>
      <c r="Z49" s="509"/>
      <c r="AA49" s="510"/>
      <c r="AB49" s="510"/>
      <c r="AC49" s="527">
        <f t="shared" si="4"/>
        <v>0</v>
      </c>
      <c r="AD49" s="511"/>
      <c r="AE49" s="509"/>
      <c r="AF49" s="510"/>
      <c r="AG49" s="510"/>
      <c r="AH49" s="527">
        <f t="shared" si="5"/>
        <v>0</v>
      </c>
      <c r="AI49" s="508"/>
      <c r="AJ49" s="509"/>
      <c r="AK49" s="510"/>
      <c r="AL49" s="510"/>
      <c r="AM49" s="527">
        <f t="shared" si="6"/>
        <v>0</v>
      </c>
    </row>
    <row r="50" spans="1:39" ht="20.100000000000001" customHeight="1" x14ac:dyDescent="0.2">
      <c r="A50" s="495" t="s">
        <v>442</v>
      </c>
      <c r="B50" s="496">
        <f t="shared" si="7"/>
        <v>0</v>
      </c>
      <c r="C50" s="497"/>
      <c r="D50" s="498"/>
      <c r="E50" s="499" t="s">
        <v>297</v>
      </c>
      <c r="F50" s="500" t="str">
        <f t="shared" si="13"/>
        <v/>
      </c>
      <c r="G50" s="501"/>
      <c r="H50" s="502"/>
      <c r="I50" s="503"/>
      <c r="J50" s="504"/>
      <c r="K50" s="505">
        <f t="shared" si="14"/>
        <v>0</v>
      </c>
      <c r="L50" s="506"/>
      <c r="M50" s="507"/>
      <c r="N50" s="505">
        <f t="shared" si="15"/>
        <v>0</v>
      </c>
      <c r="O50" s="508"/>
      <c r="P50" s="509"/>
      <c r="Q50" s="510"/>
      <c r="R50" s="510"/>
      <c r="S50" s="527">
        <f t="shared" si="16"/>
        <v>0</v>
      </c>
      <c r="T50" s="508"/>
      <c r="U50" s="509"/>
      <c r="V50" s="510"/>
      <c r="W50" s="510"/>
      <c r="X50" s="527">
        <f t="shared" si="3"/>
        <v>0</v>
      </c>
      <c r="Y50" s="508"/>
      <c r="Z50" s="509"/>
      <c r="AA50" s="510"/>
      <c r="AB50" s="510"/>
      <c r="AC50" s="527">
        <f t="shared" si="4"/>
        <v>0</v>
      </c>
      <c r="AD50" s="511"/>
      <c r="AE50" s="509"/>
      <c r="AF50" s="510"/>
      <c r="AG50" s="510"/>
      <c r="AH50" s="527">
        <f t="shared" si="5"/>
        <v>0</v>
      </c>
      <c r="AI50" s="508"/>
      <c r="AJ50" s="509"/>
      <c r="AK50" s="510"/>
      <c r="AL50" s="510"/>
      <c r="AM50" s="527">
        <f t="shared" si="6"/>
        <v>0</v>
      </c>
    </row>
    <row r="51" spans="1:39" ht="20.100000000000001" customHeight="1" x14ac:dyDescent="0.2">
      <c r="A51" s="495" t="s">
        <v>443</v>
      </c>
      <c r="B51" s="496">
        <f t="shared" si="7"/>
        <v>0</v>
      </c>
      <c r="C51" s="497"/>
      <c r="D51" s="498"/>
      <c r="E51" s="499" t="s">
        <v>297</v>
      </c>
      <c r="F51" s="500" t="str">
        <f t="shared" si="13"/>
        <v/>
      </c>
      <c r="G51" s="501"/>
      <c r="H51" s="502"/>
      <c r="I51" s="503"/>
      <c r="J51" s="504"/>
      <c r="K51" s="505">
        <f t="shared" si="14"/>
        <v>0</v>
      </c>
      <c r="L51" s="506"/>
      <c r="M51" s="507"/>
      <c r="N51" s="505">
        <f t="shared" si="15"/>
        <v>0</v>
      </c>
      <c r="O51" s="508"/>
      <c r="P51" s="509"/>
      <c r="Q51" s="510"/>
      <c r="R51" s="510"/>
      <c r="S51" s="527">
        <f t="shared" si="16"/>
        <v>0</v>
      </c>
      <c r="T51" s="508"/>
      <c r="U51" s="509"/>
      <c r="V51" s="510"/>
      <c r="W51" s="510"/>
      <c r="X51" s="527">
        <f t="shared" si="3"/>
        <v>0</v>
      </c>
      <c r="Y51" s="508"/>
      <c r="Z51" s="509"/>
      <c r="AA51" s="510"/>
      <c r="AB51" s="510"/>
      <c r="AC51" s="527">
        <f t="shared" si="4"/>
        <v>0</v>
      </c>
      <c r="AD51" s="511"/>
      <c r="AE51" s="509"/>
      <c r="AF51" s="510"/>
      <c r="AG51" s="510"/>
      <c r="AH51" s="527">
        <f t="shared" si="5"/>
        <v>0</v>
      </c>
      <c r="AI51" s="508"/>
      <c r="AJ51" s="509"/>
      <c r="AK51" s="510"/>
      <c r="AL51" s="510"/>
      <c r="AM51" s="527">
        <f t="shared" si="6"/>
        <v>0</v>
      </c>
    </row>
    <row r="52" spans="1:39" ht="20.100000000000001" customHeight="1" x14ac:dyDescent="0.2">
      <c r="A52" s="495" t="s">
        <v>444</v>
      </c>
      <c r="B52" s="496">
        <f t="shared" si="7"/>
        <v>0</v>
      </c>
      <c r="C52" s="497"/>
      <c r="D52" s="498"/>
      <c r="E52" s="499" t="s">
        <v>297</v>
      </c>
      <c r="F52" s="500" t="str">
        <f t="shared" si="13"/>
        <v/>
      </c>
      <c r="G52" s="501"/>
      <c r="H52" s="502"/>
      <c r="I52" s="503"/>
      <c r="J52" s="504"/>
      <c r="K52" s="505">
        <f t="shared" si="14"/>
        <v>0</v>
      </c>
      <c r="L52" s="506"/>
      <c r="M52" s="507"/>
      <c r="N52" s="505">
        <f t="shared" si="15"/>
        <v>0</v>
      </c>
      <c r="O52" s="508"/>
      <c r="P52" s="509"/>
      <c r="Q52" s="510"/>
      <c r="R52" s="510"/>
      <c r="S52" s="527">
        <f t="shared" si="16"/>
        <v>0</v>
      </c>
      <c r="T52" s="508"/>
      <c r="U52" s="509"/>
      <c r="V52" s="510"/>
      <c r="W52" s="510"/>
      <c r="X52" s="527">
        <f t="shared" si="3"/>
        <v>0</v>
      </c>
      <c r="Y52" s="508"/>
      <c r="Z52" s="509"/>
      <c r="AA52" s="510"/>
      <c r="AB52" s="510"/>
      <c r="AC52" s="527">
        <f t="shared" si="4"/>
        <v>0</v>
      </c>
      <c r="AD52" s="511"/>
      <c r="AE52" s="509"/>
      <c r="AF52" s="510"/>
      <c r="AG52" s="510"/>
      <c r="AH52" s="527">
        <f t="shared" si="5"/>
        <v>0</v>
      </c>
      <c r="AI52" s="508"/>
      <c r="AJ52" s="509"/>
      <c r="AK52" s="510"/>
      <c r="AL52" s="510"/>
      <c r="AM52" s="527">
        <f t="shared" si="6"/>
        <v>0</v>
      </c>
    </row>
    <row r="53" spans="1:39" ht="20.100000000000001" customHeight="1" x14ac:dyDescent="0.2">
      <c r="A53" s="495" t="s">
        <v>445</v>
      </c>
      <c r="B53" s="496">
        <f t="shared" si="7"/>
        <v>0</v>
      </c>
      <c r="C53" s="497"/>
      <c r="D53" s="498"/>
      <c r="E53" s="499" t="s">
        <v>297</v>
      </c>
      <c r="F53" s="500" t="str">
        <f t="shared" si="13"/>
        <v/>
      </c>
      <c r="G53" s="501"/>
      <c r="H53" s="502"/>
      <c r="I53" s="503"/>
      <c r="J53" s="504"/>
      <c r="K53" s="505">
        <f t="shared" si="14"/>
        <v>0</v>
      </c>
      <c r="L53" s="506"/>
      <c r="M53" s="507"/>
      <c r="N53" s="505">
        <f t="shared" si="15"/>
        <v>0</v>
      </c>
      <c r="O53" s="508"/>
      <c r="P53" s="509"/>
      <c r="Q53" s="510"/>
      <c r="R53" s="510"/>
      <c r="S53" s="527">
        <f t="shared" si="16"/>
        <v>0</v>
      </c>
      <c r="T53" s="508"/>
      <c r="U53" s="509"/>
      <c r="V53" s="510"/>
      <c r="W53" s="510"/>
      <c r="X53" s="527">
        <f t="shared" si="3"/>
        <v>0</v>
      </c>
      <c r="Y53" s="508"/>
      <c r="Z53" s="509"/>
      <c r="AA53" s="510"/>
      <c r="AB53" s="510"/>
      <c r="AC53" s="527">
        <f t="shared" si="4"/>
        <v>0</v>
      </c>
      <c r="AD53" s="511"/>
      <c r="AE53" s="509"/>
      <c r="AF53" s="510"/>
      <c r="AG53" s="510"/>
      <c r="AH53" s="527">
        <f t="shared" si="5"/>
        <v>0</v>
      </c>
      <c r="AI53" s="508"/>
      <c r="AJ53" s="509"/>
      <c r="AK53" s="510"/>
      <c r="AL53" s="510"/>
      <c r="AM53" s="527">
        <f t="shared" si="6"/>
        <v>0</v>
      </c>
    </row>
    <row r="54" spans="1:39" ht="20.100000000000001" customHeight="1" x14ac:dyDescent="0.2">
      <c r="A54" s="495" t="s">
        <v>446</v>
      </c>
      <c r="B54" s="496">
        <f t="shared" si="7"/>
        <v>0</v>
      </c>
      <c r="C54" s="497"/>
      <c r="D54" s="498"/>
      <c r="E54" s="499" t="s">
        <v>297</v>
      </c>
      <c r="F54" s="500" t="str">
        <f t="shared" si="13"/>
        <v/>
      </c>
      <c r="G54" s="501"/>
      <c r="H54" s="502"/>
      <c r="I54" s="503"/>
      <c r="J54" s="504"/>
      <c r="K54" s="505">
        <f t="shared" si="14"/>
        <v>0</v>
      </c>
      <c r="L54" s="506"/>
      <c r="M54" s="507"/>
      <c r="N54" s="505">
        <f t="shared" si="15"/>
        <v>0</v>
      </c>
      <c r="O54" s="508"/>
      <c r="P54" s="509"/>
      <c r="Q54" s="510"/>
      <c r="R54" s="510"/>
      <c r="S54" s="527">
        <f t="shared" si="16"/>
        <v>0</v>
      </c>
      <c r="T54" s="508"/>
      <c r="U54" s="509"/>
      <c r="V54" s="510"/>
      <c r="W54" s="510"/>
      <c r="X54" s="527">
        <f t="shared" si="3"/>
        <v>0</v>
      </c>
      <c r="Y54" s="508"/>
      <c r="Z54" s="509"/>
      <c r="AA54" s="510"/>
      <c r="AB54" s="510"/>
      <c r="AC54" s="527">
        <f t="shared" si="4"/>
        <v>0</v>
      </c>
      <c r="AD54" s="511"/>
      <c r="AE54" s="509"/>
      <c r="AF54" s="510"/>
      <c r="AG54" s="510"/>
      <c r="AH54" s="527">
        <f t="shared" si="5"/>
        <v>0</v>
      </c>
      <c r="AI54" s="508"/>
      <c r="AJ54" s="509"/>
      <c r="AK54" s="510"/>
      <c r="AL54" s="510"/>
      <c r="AM54" s="527">
        <f t="shared" si="6"/>
        <v>0</v>
      </c>
    </row>
    <row r="55" spans="1:39" ht="20.100000000000001" customHeight="1" x14ac:dyDescent="0.2">
      <c r="A55" s="495" t="s">
        <v>447</v>
      </c>
      <c r="B55" s="496">
        <f t="shared" si="7"/>
        <v>0</v>
      </c>
      <c r="C55" s="497"/>
      <c r="D55" s="498"/>
      <c r="E55" s="499" t="s">
        <v>297</v>
      </c>
      <c r="F55" s="500" t="str">
        <f t="shared" si="13"/>
        <v/>
      </c>
      <c r="G55" s="501"/>
      <c r="H55" s="502"/>
      <c r="I55" s="503"/>
      <c r="J55" s="504"/>
      <c r="K55" s="505">
        <f t="shared" si="14"/>
        <v>0</v>
      </c>
      <c r="L55" s="506"/>
      <c r="M55" s="507"/>
      <c r="N55" s="505">
        <f t="shared" si="15"/>
        <v>0</v>
      </c>
      <c r="O55" s="508"/>
      <c r="P55" s="509"/>
      <c r="Q55" s="510"/>
      <c r="R55" s="510"/>
      <c r="S55" s="527">
        <f t="shared" si="16"/>
        <v>0</v>
      </c>
      <c r="T55" s="508"/>
      <c r="U55" s="509"/>
      <c r="V55" s="510"/>
      <c r="W55" s="510"/>
      <c r="X55" s="527">
        <f t="shared" si="3"/>
        <v>0</v>
      </c>
      <c r="Y55" s="508"/>
      <c r="Z55" s="509"/>
      <c r="AA55" s="510"/>
      <c r="AB55" s="510"/>
      <c r="AC55" s="527">
        <f t="shared" si="4"/>
        <v>0</v>
      </c>
      <c r="AD55" s="511"/>
      <c r="AE55" s="509"/>
      <c r="AF55" s="510"/>
      <c r="AG55" s="510"/>
      <c r="AH55" s="527">
        <f t="shared" si="5"/>
        <v>0</v>
      </c>
      <c r="AI55" s="508"/>
      <c r="AJ55" s="509"/>
      <c r="AK55" s="510"/>
      <c r="AL55" s="510"/>
      <c r="AM55" s="527">
        <f t="shared" si="6"/>
        <v>0</v>
      </c>
    </row>
    <row r="56" spans="1:39" ht="20.100000000000001" customHeight="1" x14ac:dyDescent="0.2">
      <c r="A56" s="495" t="s">
        <v>448</v>
      </c>
      <c r="B56" s="496">
        <f t="shared" si="7"/>
        <v>0</v>
      </c>
      <c r="C56" s="497"/>
      <c r="D56" s="498"/>
      <c r="E56" s="499" t="s">
        <v>297</v>
      </c>
      <c r="F56" s="500" t="str">
        <f t="shared" si="13"/>
        <v/>
      </c>
      <c r="G56" s="501"/>
      <c r="H56" s="502"/>
      <c r="I56" s="503"/>
      <c r="J56" s="504"/>
      <c r="K56" s="505">
        <f t="shared" si="14"/>
        <v>0</v>
      </c>
      <c r="L56" s="506"/>
      <c r="M56" s="507"/>
      <c r="N56" s="505">
        <f t="shared" si="15"/>
        <v>0</v>
      </c>
      <c r="O56" s="508"/>
      <c r="P56" s="509"/>
      <c r="Q56" s="510"/>
      <c r="R56" s="510"/>
      <c r="S56" s="527">
        <f t="shared" si="16"/>
        <v>0</v>
      </c>
      <c r="T56" s="508"/>
      <c r="U56" s="509"/>
      <c r="V56" s="510"/>
      <c r="W56" s="510"/>
      <c r="X56" s="527">
        <f t="shared" si="3"/>
        <v>0</v>
      </c>
      <c r="Y56" s="508"/>
      <c r="Z56" s="509"/>
      <c r="AA56" s="510"/>
      <c r="AB56" s="510"/>
      <c r="AC56" s="527">
        <f t="shared" si="4"/>
        <v>0</v>
      </c>
      <c r="AD56" s="511"/>
      <c r="AE56" s="509"/>
      <c r="AF56" s="510"/>
      <c r="AG56" s="510"/>
      <c r="AH56" s="527">
        <f t="shared" si="5"/>
        <v>0</v>
      </c>
      <c r="AI56" s="508"/>
      <c r="AJ56" s="509"/>
      <c r="AK56" s="510"/>
      <c r="AL56" s="510"/>
      <c r="AM56" s="527">
        <f t="shared" si="6"/>
        <v>0</v>
      </c>
    </row>
    <row r="57" spans="1:39" ht="20.100000000000001" customHeight="1" x14ac:dyDescent="0.2">
      <c r="A57" s="495" t="s">
        <v>449</v>
      </c>
      <c r="B57" s="496">
        <f t="shared" si="7"/>
        <v>0</v>
      </c>
      <c r="C57" s="497"/>
      <c r="D57" s="498"/>
      <c r="E57" s="499" t="s">
        <v>297</v>
      </c>
      <c r="F57" s="500" t="str">
        <f t="shared" si="13"/>
        <v/>
      </c>
      <c r="G57" s="501"/>
      <c r="H57" s="502"/>
      <c r="I57" s="503"/>
      <c r="J57" s="504"/>
      <c r="K57" s="505">
        <f t="shared" si="14"/>
        <v>0</v>
      </c>
      <c r="L57" s="506"/>
      <c r="M57" s="507"/>
      <c r="N57" s="505">
        <f t="shared" si="15"/>
        <v>0</v>
      </c>
      <c r="O57" s="508"/>
      <c r="P57" s="509"/>
      <c r="Q57" s="510"/>
      <c r="R57" s="510"/>
      <c r="S57" s="527">
        <f t="shared" si="16"/>
        <v>0</v>
      </c>
      <c r="T57" s="508"/>
      <c r="U57" s="509"/>
      <c r="V57" s="510"/>
      <c r="W57" s="510"/>
      <c r="X57" s="527">
        <f t="shared" si="3"/>
        <v>0</v>
      </c>
      <c r="Y57" s="508"/>
      <c r="Z57" s="509"/>
      <c r="AA57" s="510"/>
      <c r="AB57" s="510"/>
      <c r="AC57" s="527">
        <f t="shared" si="4"/>
        <v>0</v>
      </c>
      <c r="AD57" s="511"/>
      <c r="AE57" s="509"/>
      <c r="AF57" s="510"/>
      <c r="AG57" s="510"/>
      <c r="AH57" s="527">
        <f t="shared" si="5"/>
        <v>0</v>
      </c>
      <c r="AI57" s="508"/>
      <c r="AJ57" s="509"/>
      <c r="AK57" s="510"/>
      <c r="AL57" s="510"/>
      <c r="AM57" s="527">
        <f t="shared" si="6"/>
        <v>0</v>
      </c>
    </row>
    <row r="58" spans="1:39" ht="20.100000000000001" customHeight="1" x14ac:dyDescent="0.2">
      <c r="A58" s="495" t="s">
        <v>450</v>
      </c>
      <c r="B58" s="496">
        <f t="shared" si="7"/>
        <v>0</v>
      </c>
      <c r="C58" s="497"/>
      <c r="D58" s="498"/>
      <c r="E58" s="499" t="s">
        <v>297</v>
      </c>
      <c r="F58" s="500" t="str">
        <f t="shared" si="13"/>
        <v/>
      </c>
      <c r="G58" s="501"/>
      <c r="H58" s="502"/>
      <c r="I58" s="503"/>
      <c r="J58" s="504"/>
      <c r="K58" s="505">
        <f t="shared" si="14"/>
        <v>0</v>
      </c>
      <c r="L58" s="506"/>
      <c r="M58" s="507"/>
      <c r="N58" s="505">
        <f t="shared" si="15"/>
        <v>0</v>
      </c>
      <c r="O58" s="508"/>
      <c r="P58" s="509"/>
      <c r="Q58" s="510"/>
      <c r="R58" s="510"/>
      <c r="S58" s="527">
        <f t="shared" si="16"/>
        <v>0</v>
      </c>
      <c r="T58" s="508"/>
      <c r="U58" s="509"/>
      <c r="V58" s="510"/>
      <c r="W58" s="510"/>
      <c r="X58" s="527">
        <f t="shared" si="3"/>
        <v>0</v>
      </c>
      <c r="Y58" s="508"/>
      <c r="Z58" s="509"/>
      <c r="AA58" s="510"/>
      <c r="AB58" s="510"/>
      <c r="AC58" s="527">
        <f t="shared" si="4"/>
        <v>0</v>
      </c>
      <c r="AD58" s="511"/>
      <c r="AE58" s="509"/>
      <c r="AF58" s="510"/>
      <c r="AG58" s="510"/>
      <c r="AH58" s="527">
        <f t="shared" si="5"/>
        <v>0</v>
      </c>
      <c r="AI58" s="508"/>
      <c r="AJ58" s="509"/>
      <c r="AK58" s="510"/>
      <c r="AL58" s="510"/>
      <c r="AM58" s="527">
        <f t="shared" si="6"/>
        <v>0</v>
      </c>
    </row>
    <row r="59" spans="1:39" ht="20.100000000000001" customHeight="1" x14ac:dyDescent="0.2">
      <c r="A59" s="495" t="s">
        <v>451</v>
      </c>
      <c r="B59" s="496">
        <f t="shared" si="7"/>
        <v>0</v>
      </c>
      <c r="C59" s="497"/>
      <c r="D59" s="498"/>
      <c r="E59" s="499" t="s">
        <v>297</v>
      </c>
      <c r="F59" s="500" t="str">
        <f t="shared" si="13"/>
        <v/>
      </c>
      <c r="G59" s="501"/>
      <c r="H59" s="502"/>
      <c r="I59" s="503"/>
      <c r="J59" s="504"/>
      <c r="K59" s="505">
        <f t="shared" si="14"/>
        <v>0</v>
      </c>
      <c r="L59" s="506"/>
      <c r="M59" s="507"/>
      <c r="N59" s="505">
        <f t="shared" si="15"/>
        <v>0</v>
      </c>
      <c r="O59" s="508"/>
      <c r="P59" s="509"/>
      <c r="Q59" s="510"/>
      <c r="R59" s="510"/>
      <c r="S59" s="527">
        <f t="shared" si="16"/>
        <v>0</v>
      </c>
      <c r="T59" s="508"/>
      <c r="U59" s="509"/>
      <c r="V59" s="510"/>
      <c r="W59" s="510"/>
      <c r="X59" s="527">
        <f t="shared" si="3"/>
        <v>0</v>
      </c>
      <c r="Y59" s="508"/>
      <c r="Z59" s="509"/>
      <c r="AA59" s="510"/>
      <c r="AB59" s="510"/>
      <c r="AC59" s="527">
        <f t="shared" si="4"/>
        <v>0</v>
      </c>
      <c r="AD59" s="511"/>
      <c r="AE59" s="509"/>
      <c r="AF59" s="510"/>
      <c r="AG59" s="510"/>
      <c r="AH59" s="527">
        <f t="shared" si="5"/>
        <v>0</v>
      </c>
      <c r="AI59" s="508"/>
      <c r="AJ59" s="509"/>
      <c r="AK59" s="510"/>
      <c r="AL59" s="510"/>
      <c r="AM59" s="527">
        <f t="shared" si="6"/>
        <v>0</v>
      </c>
    </row>
    <row r="60" spans="1:39" ht="20.100000000000001" customHeight="1" x14ac:dyDescent="0.2">
      <c r="A60" s="495" t="s">
        <v>452</v>
      </c>
      <c r="B60" s="496">
        <f t="shared" si="7"/>
        <v>0</v>
      </c>
      <c r="C60" s="497"/>
      <c r="D60" s="498"/>
      <c r="E60" s="499" t="s">
        <v>297</v>
      </c>
      <c r="F60" s="500" t="str">
        <f t="shared" si="13"/>
        <v/>
      </c>
      <c r="G60" s="501"/>
      <c r="H60" s="502"/>
      <c r="I60" s="503"/>
      <c r="J60" s="504"/>
      <c r="K60" s="505">
        <f t="shared" si="14"/>
        <v>0</v>
      </c>
      <c r="L60" s="506"/>
      <c r="M60" s="507"/>
      <c r="N60" s="505">
        <f t="shared" si="15"/>
        <v>0</v>
      </c>
      <c r="O60" s="508"/>
      <c r="P60" s="509"/>
      <c r="Q60" s="510"/>
      <c r="R60" s="510"/>
      <c r="S60" s="527">
        <f t="shared" si="16"/>
        <v>0</v>
      </c>
      <c r="T60" s="508"/>
      <c r="U60" s="509"/>
      <c r="V60" s="510"/>
      <c r="W60" s="510"/>
      <c r="X60" s="527">
        <f t="shared" si="3"/>
        <v>0</v>
      </c>
      <c r="Y60" s="508"/>
      <c r="Z60" s="509"/>
      <c r="AA60" s="510"/>
      <c r="AB60" s="510"/>
      <c r="AC60" s="527">
        <f t="shared" si="4"/>
        <v>0</v>
      </c>
      <c r="AD60" s="511"/>
      <c r="AE60" s="509"/>
      <c r="AF60" s="510"/>
      <c r="AG60" s="510"/>
      <c r="AH60" s="527">
        <f t="shared" si="5"/>
        <v>0</v>
      </c>
      <c r="AI60" s="508"/>
      <c r="AJ60" s="509"/>
      <c r="AK60" s="510"/>
      <c r="AL60" s="510"/>
      <c r="AM60" s="527">
        <f t="shared" si="6"/>
        <v>0</v>
      </c>
    </row>
    <row r="61" spans="1:39" ht="20.100000000000001" customHeight="1" x14ac:dyDescent="0.2">
      <c r="A61" s="495" t="s">
        <v>453</v>
      </c>
      <c r="B61" s="496">
        <f t="shared" si="7"/>
        <v>0</v>
      </c>
      <c r="C61" s="497"/>
      <c r="D61" s="498"/>
      <c r="E61" s="499" t="s">
        <v>297</v>
      </c>
      <c r="F61" s="500" t="str">
        <f t="shared" si="13"/>
        <v/>
      </c>
      <c r="G61" s="501"/>
      <c r="H61" s="502"/>
      <c r="I61" s="503"/>
      <c r="J61" s="504"/>
      <c r="K61" s="505">
        <f t="shared" si="14"/>
        <v>0</v>
      </c>
      <c r="L61" s="506"/>
      <c r="M61" s="507"/>
      <c r="N61" s="505">
        <f t="shared" si="15"/>
        <v>0</v>
      </c>
      <c r="O61" s="508"/>
      <c r="P61" s="509"/>
      <c r="Q61" s="510"/>
      <c r="R61" s="510"/>
      <c r="S61" s="527">
        <f t="shared" si="16"/>
        <v>0</v>
      </c>
      <c r="T61" s="508"/>
      <c r="U61" s="509"/>
      <c r="V61" s="510"/>
      <c r="W61" s="510"/>
      <c r="X61" s="527">
        <f t="shared" si="3"/>
        <v>0</v>
      </c>
      <c r="Y61" s="508"/>
      <c r="Z61" s="509"/>
      <c r="AA61" s="510"/>
      <c r="AB61" s="510"/>
      <c r="AC61" s="527">
        <f t="shared" si="4"/>
        <v>0</v>
      </c>
      <c r="AD61" s="511"/>
      <c r="AE61" s="509"/>
      <c r="AF61" s="510"/>
      <c r="AG61" s="510"/>
      <c r="AH61" s="527">
        <f t="shared" si="5"/>
        <v>0</v>
      </c>
      <c r="AI61" s="508"/>
      <c r="AJ61" s="509"/>
      <c r="AK61" s="510"/>
      <c r="AL61" s="510"/>
      <c r="AM61" s="527">
        <f t="shared" si="6"/>
        <v>0</v>
      </c>
    </row>
    <row r="62" spans="1:39" ht="20.100000000000001" customHeight="1" x14ac:dyDescent="0.2">
      <c r="A62" s="495" t="s">
        <v>454</v>
      </c>
      <c r="B62" s="496">
        <f t="shared" si="7"/>
        <v>0</v>
      </c>
      <c r="C62" s="497"/>
      <c r="D62" s="498"/>
      <c r="E62" s="499" t="s">
        <v>297</v>
      </c>
      <c r="F62" s="500" t="str">
        <f t="shared" si="13"/>
        <v/>
      </c>
      <c r="G62" s="501"/>
      <c r="H62" s="502"/>
      <c r="I62" s="503"/>
      <c r="J62" s="504"/>
      <c r="K62" s="505">
        <f t="shared" si="14"/>
        <v>0</v>
      </c>
      <c r="L62" s="506"/>
      <c r="M62" s="507"/>
      <c r="N62" s="505">
        <f t="shared" si="15"/>
        <v>0</v>
      </c>
      <c r="O62" s="508"/>
      <c r="P62" s="509"/>
      <c r="Q62" s="510"/>
      <c r="R62" s="510"/>
      <c r="S62" s="527">
        <f t="shared" si="16"/>
        <v>0</v>
      </c>
      <c r="T62" s="508"/>
      <c r="U62" s="509"/>
      <c r="V62" s="510"/>
      <c r="W62" s="510"/>
      <c r="X62" s="527">
        <f t="shared" si="3"/>
        <v>0</v>
      </c>
      <c r="Y62" s="508"/>
      <c r="Z62" s="509"/>
      <c r="AA62" s="510"/>
      <c r="AB62" s="510"/>
      <c r="AC62" s="527">
        <f t="shared" si="4"/>
        <v>0</v>
      </c>
      <c r="AD62" s="511"/>
      <c r="AE62" s="509"/>
      <c r="AF62" s="510"/>
      <c r="AG62" s="510"/>
      <c r="AH62" s="527">
        <f t="shared" si="5"/>
        <v>0</v>
      </c>
      <c r="AI62" s="508"/>
      <c r="AJ62" s="509"/>
      <c r="AK62" s="510"/>
      <c r="AL62" s="510"/>
      <c r="AM62" s="527">
        <f t="shared" si="6"/>
        <v>0</v>
      </c>
    </row>
    <row r="63" spans="1:39" ht="20.100000000000001" customHeight="1" x14ac:dyDescent="0.2">
      <c r="A63" s="495" t="s">
        <v>455</v>
      </c>
      <c r="B63" s="496">
        <f t="shared" si="7"/>
        <v>0</v>
      </c>
      <c r="C63" s="497"/>
      <c r="D63" s="498"/>
      <c r="E63" s="499" t="s">
        <v>297</v>
      </c>
      <c r="F63" s="500" t="str">
        <f t="shared" si="13"/>
        <v/>
      </c>
      <c r="G63" s="501"/>
      <c r="H63" s="502"/>
      <c r="I63" s="503"/>
      <c r="J63" s="504"/>
      <c r="K63" s="505">
        <f t="shared" si="14"/>
        <v>0</v>
      </c>
      <c r="L63" s="506"/>
      <c r="M63" s="507"/>
      <c r="N63" s="505">
        <f t="shared" si="15"/>
        <v>0</v>
      </c>
      <c r="O63" s="508"/>
      <c r="P63" s="509"/>
      <c r="Q63" s="510"/>
      <c r="R63" s="510"/>
      <c r="S63" s="527">
        <f t="shared" si="16"/>
        <v>0</v>
      </c>
      <c r="T63" s="508"/>
      <c r="U63" s="509"/>
      <c r="V63" s="510"/>
      <c r="W63" s="510"/>
      <c r="X63" s="527">
        <f t="shared" si="3"/>
        <v>0</v>
      </c>
      <c r="Y63" s="508"/>
      <c r="Z63" s="509"/>
      <c r="AA63" s="510"/>
      <c r="AB63" s="510"/>
      <c r="AC63" s="527">
        <f t="shared" si="4"/>
        <v>0</v>
      </c>
      <c r="AD63" s="511"/>
      <c r="AE63" s="509"/>
      <c r="AF63" s="510"/>
      <c r="AG63" s="510"/>
      <c r="AH63" s="527">
        <f t="shared" si="5"/>
        <v>0</v>
      </c>
      <c r="AI63" s="508"/>
      <c r="AJ63" s="509"/>
      <c r="AK63" s="510"/>
      <c r="AL63" s="510"/>
      <c r="AM63" s="527">
        <f t="shared" si="6"/>
        <v>0</v>
      </c>
    </row>
    <row r="64" spans="1:39" ht="20.100000000000001" customHeight="1" x14ac:dyDescent="0.2">
      <c r="A64" s="495" t="s">
        <v>456</v>
      </c>
      <c r="B64" s="496">
        <f t="shared" si="7"/>
        <v>0</v>
      </c>
      <c r="C64" s="497"/>
      <c r="D64" s="498"/>
      <c r="E64" s="499" t="s">
        <v>297</v>
      </c>
      <c r="F64" s="500" t="str">
        <f t="shared" si="13"/>
        <v/>
      </c>
      <c r="G64" s="501"/>
      <c r="H64" s="502"/>
      <c r="I64" s="503"/>
      <c r="J64" s="504"/>
      <c r="K64" s="505">
        <f t="shared" si="14"/>
        <v>0</v>
      </c>
      <c r="L64" s="506"/>
      <c r="M64" s="507"/>
      <c r="N64" s="505">
        <f t="shared" si="15"/>
        <v>0</v>
      </c>
      <c r="O64" s="508"/>
      <c r="P64" s="509"/>
      <c r="Q64" s="510"/>
      <c r="R64" s="510"/>
      <c r="S64" s="527">
        <f t="shared" si="16"/>
        <v>0</v>
      </c>
      <c r="T64" s="508"/>
      <c r="U64" s="509"/>
      <c r="V64" s="510"/>
      <c r="W64" s="510"/>
      <c r="X64" s="527">
        <f t="shared" si="3"/>
        <v>0</v>
      </c>
      <c r="Y64" s="508"/>
      <c r="Z64" s="509"/>
      <c r="AA64" s="510"/>
      <c r="AB64" s="510"/>
      <c r="AC64" s="527">
        <f t="shared" si="4"/>
        <v>0</v>
      </c>
      <c r="AD64" s="511"/>
      <c r="AE64" s="509"/>
      <c r="AF64" s="510"/>
      <c r="AG64" s="510"/>
      <c r="AH64" s="527">
        <f t="shared" si="5"/>
        <v>0</v>
      </c>
      <c r="AI64" s="508"/>
      <c r="AJ64" s="509"/>
      <c r="AK64" s="510"/>
      <c r="AL64" s="510"/>
      <c r="AM64" s="527">
        <f t="shared" si="6"/>
        <v>0</v>
      </c>
    </row>
    <row r="65" spans="1:39" ht="20.100000000000001" customHeight="1" x14ac:dyDescent="0.2">
      <c r="A65" s="495" t="s">
        <v>501</v>
      </c>
      <c r="B65" s="496">
        <f t="shared" ref="B65:B128" si="17">K65+N65+S65+X65+AC65+AH65+AM65</f>
        <v>0</v>
      </c>
      <c r="C65" s="497"/>
      <c r="D65" s="498"/>
      <c r="E65" s="499" t="s">
        <v>297</v>
      </c>
      <c r="F65" s="500" t="str">
        <f t="shared" ref="F65:F128" si="18">IF(H65=0,"",H65/G65)</f>
        <v/>
      </c>
      <c r="G65" s="501"/>
      <c r="H65" s="502"/>
      <c r="I65" s="503"/>
      <c r="J65" s="504"/>
      <c r="K65" s="505">
        <f t="shared" ref="K65:K128" si="19">(G65*I65)+(H65*J65/100)</f>
        <v>0</v>
      </c>
      <c r="L65" s="506"/>
      <c r="M65" s="507"/>
      <c r="N65" s="505">
        <f t="shared" ref="N65:N128" si="20">(L65*M65)</f>
        <v>0</v>
      </c>
      <c r="O65" s="508"/>
      <c r="P65" s="509"/>
      <c r="Q65" s="510"/>
      <c r="R65" s="510"/>
      <c r="S65" s="527">
        <f t="shared" ref="S65:S128" si="21">P65*Q65</f>
        <v>0</v>
      </c>
      <c r="T65" s="508"/>
      <c r="U65" s="509"/>
      <c r="V65" s="510"/>
      <c r="W65" s="510"/>
      <c r="X65" s="527">
        <f t="shared" ref="X65:X128" si="22">U65*V65</f>
        <v>0</v>
      </c>
      <c r="Y65" s="508"/>
      <c r="Z65" s="509"/>
      <c r="AA65" s="510"/>
      <c r="AB65" s="510"/>
      <c r="AC65" s="527">
        <f t="shared" ref="AC65:AC128" si="23">Z65*AA65</f>
        <v>0</v>
      </c>
      <c r="AD65" s="511"/>
      <c r="AE65" s="509"/>
      <c r="AF65" s="510"/>
      <c r="AG65" s="510"/>
      <c r="AH65" s="527">
        <f t="shared" ref="AH65:AH128" si="24">AE65*AF65</f>
        <v>0</v>
      </c>
      <c r="AI65" s="508"/>
      <c r="AJ65" s="509"/>
      <c r="AK65" s="510"/>
      <c r="AL65" s="510"/>
      <c r="AM65" s="527">
        <f t="shared" ref="AM65:AM128" si="25">AJ65*AK65</f>
        <v>0</v>
      </c>
    </row>
    <row r="66" spans="1:39" ht="20.100000000000001" customHeight="1" x14ac:dyDescent="0.2">
      <c r="A66" s="495" t="s">
        <v>502</v>
      </c>
      <c r="B66" s="496">
        <f t="shared" si="17"/>
        <v>0</v>
      </c>
      <c r="C66" s="497"/>
      <c r="D66" s="498"/>
      <c r="E66" s="499" t="s">
        <v>297</v>
      </c>
      <c r="F66" s="500" t="str">
        <f t="shared" si="18"/>
        <v/>
      </c>
      <c r="G66" s="501"/>
      <c r="H66" s="502"/>
      <c r="I66" s="503"/>
      <c r="J66" s="504"/>
      <c r="K66" s="505">
        <f t="shared" si="19"/>
        <v>0</v>
      </c>
      <c r="L66" s="506"/>
      <c r="M66" s="507"/>
      <c r="N66" s="505">
        <f t="shared" si="20"/>
        <v>0</v>
      </c>
      <c r="O66" s="508"/>
      <c r="P66" s="509"/>
      <c r="Q66" s="510"/>
      <c r="R66" s="510"/>
      <c r="S66" s="527">
        <f t="shared" si="21"/>
        <v>0</v>
      </c>
      <c r="T66" s="508"/>
      <c r="U66" s="509"/>
      <c r="V66" s="510"/>
      <c r="W66" s="510"/>
      <c r="X66" s="527">
        <f t="shared" si="22"/>
        <v>0</v>
      </c>
      <c r="Y66" s="508"/>
      <c r="Z66" s="509"/>
      <c r="AA66" s="510"/>
      <c r="AB66" s="510"/>
      <c r="AC66" s="527">
        <f t="shared" si="23"/>
        <v>0</v>
      </c>
      <c r="AD66" s="511"/>
      <c r="AE66" s="509"/>
      <c r="AF66" s="510"/>
      <c r="AG66" s="510"/>
      <c r="AH66" s="527">
        <f t="shared" si="24"/>
        <v>0</v>
      </c>
      <c r="AI66" s="508"/>
      <c r="AJ66" s="509"/>
      <c r="AK66" s="510"/>
      <c r="AL66" s="510"/>
      <c r="AM66" s="527">
        <f t="shared" si="25"/>
        <v>0</v>
      </c>
    </row>
    <row r="67" spans="1:39" ht="20.100000000000001" customHeight="1" x14ac:dyDescent="0.2">
      <c r="A67" s="495" t="s">
        <v>503</v>
      </c>
      <c r="B67" s="496">
        <f t="shared" si="17"/>
        <v>0</v>
      </c>
      <c r="C67" s="497"/>
      <c r="D67" s="498"/>
      <c r="E67" s="499" t="s">
        <v>297</v>
      </c>
      <c r="F67" s="500" t="str">
        <f t="shared" si="18"/>
        <v/>
      </c>
      <c r="G67" s="501"/>
      <c r="H67" s="502"/>
      <c r="I67" s="503"/>
      <c r="J67" s="504"/>
      <c r="K67" s="505">
        <f t="shared" si="19"/>
        <v>0</v>
      </c>
      <c r="L67" s="506"/>
      <c r="M67" s="507"/>
      <c r="N67" s="505">
        <f t="shared" si="20"/>
        <v>0</v>
      </c>
      <c r="O67" s="508"/>
      <c r="P67" s="509"/>
      <c r="Q67" s="510"/>
      <c r="R67" s="510"/>
      <c r="S67" s="527">
        <f t="shared" si="21"/>
        <v>0</v>
      </c>
      <c r="T67" s="508"/>
      <c r="U67" s="509"/>
      <c r="V67" s="510"/>
      <c r="W67" s="510"/>
      <c r="X67" s="527">
        <f t="shared" si="22"/>
        <v>0</v>
      </c>
      <c r="Y67" s="508"/>
      <c r="Z67" s="509"/>
      <c r="AA67" s="510"/>
      <c r="AB67" s="510"/>
      <c r="AC67" s="527">
        <f t="shared" si="23"/>
        <v>0</v>
      </c>
      <c r="AD67" s="511"/>
      <c r="AE67" s="509"/>
      <c r="AF67" s="510"/>
      <c r="AG67" s="510"/>
      <c r="AH67" s="527">
        <f t="shared" si="24"/>
        <v>0</v>
      </c>
      <c r="AI67" s="508"/>
      <c r="AJ67" s="509"/>
      <c r="AK67" s="510"/>
      <c r="AL67" s="510"/>
      <c r="AM67" s="527">
        <f t="shared" si="25"/>
        <v>0</v>
      </c>
    </row>
    <row r="68" spans="1:39" ht="20.100000000000001" customHeight="1" x14ac:dyDescent="0.2">
      <c r="A68" s="495" t="s">
        <v>504</v>
      </c>
      <c r="B68" s="496">
        <f t="shared" si="17"/>
        <v>0</v>
      </c>
      <c r="C68" s="497"/>
      <c r="D68" s="498"/>
      <c r="E68" s="499" t="s">
        <v>297</v>
      </c>
      <c r="F68" s="500" t="str">
        <f t="shared" si="18"/>
        <v/>
      </c>
      <c r="G68" s="501"/>
      <c r="H68" s="502"/>
      <c r="I68" s="503"/>
      <c r="J68" s="504"/>
      <c r="K68" s="505">
        <f t="shared" si="19"/>
        <v>0</v>
      </c>
      <c r="L68" s="506"/>
      <c r="M68" s="507"/>
      <c r="N68" s="505">
        <f t="shared" si="20"/>
        <v>0</v>
      </c>
      <c r="O68" s="508"/>
      <c r="P68" s="509"/>
      <c r="Q68" s="510"/>
      <c r="R68" s="510"/>
      <c r="S68" s="527">
        <f t="shared" si="21"/>
        <v>0</v>
      </c>
      <c r="T68" s="508"/>
      <c r="U68" s="509"/>
      <c r="V68" s="510"/>
      <c r="W68" s="510"/>
      <c r="X68" s="527">
        <f t="shared" si="22"/>
        <v>0</v>
      </c>
      <c r="Y68" s="508"/>
      <c r="Z68" s="509"/>
      <c r="AA68" s="510"/>
      <c r="AB68" s="510"/>
      <c r="AC68" s="527">
        <f t="shared" si="23"/>
        <v>0</v>
      </c>
      <c r="AD68" s="511"/>
      <c r="AE68" s="509"/>
      <c r="AF68" s="510"/>
      <c r="AG68" s="510"/>
      <c r="AH68" s="527">
        <f t="shared" si="24"/>
        <v>0</v>
      </c>
      <c r="AI68" s="508"/>
      <c r="AJ68" s="509"/>
      <c r="AK68" s="510"/>
      <c r="AL68" s="510"/>
      <c r="AM68" s="527">
        <f t="shared" si="25"/>
        <v>0</v>
      </c>
    </row>
    <row r="69" spans="1:39" ht="20.100000000000001" customHeight="1" x14ac:dyDescent="0.2">
      <c r="A69" s="495" t="s">
        <v>505</v>
      </c>
      <c r="B69" s="496">
        <f t="shared" si="17"/>
        <v>0</v>
      </c>
      <c r="C69" s="497"/>
      <c r="D69" s="498"/>
      <c r="E69" s="499" t="s">
        <v>297</v>
      </c>
      <c r="F69" s="500" t="str">
        <f t="shared" si="18"/>
        <v/>
      </c>
      <c r="G69" s="501"/>
      <c r="H69" s="502"/>
      <c r="I69" s="503"/>
      <c r="J69" s="504"/>
      <c r="K69" s="505">
        <f t="shared" si="19"/>
        <v>0</v>
      </c>
      <c r="L69" s="506"/>
      <c r="M69" s="507"/>
      <c r="N69" s="505">
        <f t="shared" si="20"/>
        <v>0</v>
      </c>
      <c r="O69" s="508"/>
      <c r="P69" s="509"/>
      <c r="Q69" s="510"/>
      <c r="R69" s="510"/>
      <c r="S69" s="527">
        <f t="shared" si="21"/>
        <v>0</v>
      </c>
      <c r="T69" s="508"/>
      <c r="U69" s="509"/>
      <c r="V69" s="510"/>
      <c r="W69" s="510"/>
      <c r="X69" s="527">
        <f t="shared" si="22"/>
        <v>0</v>
      </c>
      <c r="Y69" s="508"/>
      <c r="Z69" s="509"/>
      <c r="AA69" s="510"/>
      <c r="AB69" s="510"/>
      <c r="AC69" s="527">
        <f t="shared" si="23"/>
        <v>0</v>
      </c>
      <c r="AD69" s="511"/>
      <c r="AE69" s="509"/>
      <c r="AF69" s="510"/>
      <c r="AG69" s="510"/>
      <c r="AH69" s="527">
        <f t="shared" si="24"/>
        <v>0</v>
      </c>
      <c r="AI69" s="508"/>
      <c r="AJ69" s="509"/>
      <c r="AK69" s="510"/>
      <c r="AL69" s="510"/>
      <c r="AM69" s="527">
        <f t="shared" si="25"/>
        <v>0</v>
      </c>
    </row>
    <row r="70" spans="1:39" ht="20.100000000000001" customHeight="1" x14ac:dyDescent="0.2">
      <c r="A70" s="495" t="s">
        <v>506</v>
      </c>
      <c r="B70" s="496">
        <f t="shared" si="17"/>
        <v>0</v>
      </c>
      <c r="C70" s="497"/>
      <c r="D70" s="498"/>
      <c r="E70" s="499" t="s">
        <v>297</v>
      </c>
      <c r="F70" s="500" t="str">
        <f t="shared" si="18"/>
        <v/>
      </c>
      <c r="G70" s="501"/>
      <c r="H70" s="502"/>
      <c r="I70" s="503"/>
      <c r="J70" s="504"/>
      <c r="K70" s="505">
        <f t="shared" si="19"/>
        <v>0</v>
      </c>
      <c r="L70" s="506"/>
      <c r="M70" s="507"/>
      <c r="N70" s="505">
        <f t="shared" si="20"/>
        <v>0</v>
      </c>
      <c r="O70" s="508"/>
      <c r="P70" s="509"/>
      <c r="Q70" s="510"/>
      <c r="R70" s="510"/>
      <c r="S70" s="527">
        <f t="shared" si="21"/>
        <v>0</v>
      </c>
      <c r="T70" s="508"/>
      <c r="U70" s="509"/>
      <c r="V70" s="510"/>
      <c r="W70" s="510"/>
      <c r="X70" s="527">
        <f t="shared" si="22"/>
        <v>0</v>
      </c>
      <c r="Y70" s="508"/>
      <c r="Z70" s="509"/>
      <c r="AA70" s="510"/>
      <c r="AB70" s="510"/>
      <c r="AC70" s="527">
        <f t="shared" si="23"/>
        <v>0</v>
      </c>
      <c r="AD70" s="511"/>
      <c r="AE70" s="509"/>
      <c r="AF70" s="510"/>
      <c r="AG70" s="510"/>
      <c r="AH70" s="527">
        <f t="shared" si="24"/>
        <v>0</v>
      </c>
      <c r="AI70" s="508"/>
      <c r="AJ70" s="509"/>
      <c r="AK70" s="510"/>
      <c r="AL70" s="510"/>
      <c r="AM70" s="527">
        <f t="shared" si="25"/>
        <v>0</v>
      </c>
    </row>
    <row r="71" spans="1:39" ht="20.100000000000001" customHeight="1" x14ac:dyDescent="0.2">
      <c r="A71" s="495" t="s">
        <v>507</v>
      </c>
      <c r="B71" s="496">
        <f t="shared" si="17"/>
        <v>0</v>
      </c>
      <c r="C71" s="497"/>
      <c r="D71" s="498"/>
      <c r="E71" s="499" t="s">
        <v>297</v>
      </c>
      <c r="F71" s="500" t="str">
        <f t="shared" si="18"/>
        <v/>
      </c>
      <c r="G71" s="501"/>
      <c r="H71" s="502"/>
      <c r="I71" s="503"/>
      <c r="J71" s="504"/>
      <c r="K71" s="505">
        <f t="shared" si="19"/>
        <v>0</v>
      </c>
      <c r="L71" s="506"/>
      <c r="M71" s="507"/>
      <c r="N71" s="505">
        <f t="shared" si="20"/>
        <v>0</v>
      </c>
      <c r="O71" s="508"/>
      <c r="P71" s="509"/>
      <c r="Q71" s="510"/>
      <c r="R71" s="510"/>
      <c r="S71" s="527">
        <f t="shared" si="21"/>
        <v>0</v>
      </c>
      <c r="T71" s="508"/>
      <c r="U71" s="509"/>
      <c r="V71" s="510"/>
      <c r="W71" s="510"/>
      <c r="X71" s="527">
        <f t="shared" si="22"/>
        <v>0</v>
      </c>
      <c r="Y71" s="508"/>
      <c r="Z71" s="509"/>
      <c r="AA71" s="510"/>
      <c r="AB71" s="510"/>
      <c r="AC71" s="527">
        <f t="shared" si="23"/>
        <v>0</v>
      </c>
      <c r="AD71" s="511"/>
      <c r="AE71" s="509"/>
      <c r="AF71" s="510"/>
      <c r="AG71" s="510"/>
      <c r="AH71" s="527">
        <f t="shared" si="24"/>
        <v>0</v>
      </c>
      <c r="AI71" s="508"/>
      <c r="AJ71" s="509"/>
      <c r="AK71" s="510"/>
      <c r="AL71" s="510"/>
      <c r="AM71" s="527">
        <f t="shared" si="25"/>
        <v>0</v>
      </c>
    </row>
    <row r="72" spans="1:39" ht="20.100000000000001" customHeight="1" x14ac:dyDescent="0.2">
      <c r="A72" s="495" t="s">
        <v>508</v>
      </c>
      <c r="B72" s="496">
        <f t="shared" si="17"/>
        <v>0</v>
      </c>
      <c r="C72" s="497"/>
      <c r="D72" s="498"/>
      <c r="E72" s="499" t="s">
        <v>297</v>
      </c>
      <c r="F72" s="500" t="str">
        <f t="shared" si="18"/>
        <v/>
      </c>
      <c r="G72" s="501"/>
      <c r="H72" s="502"/>
      <c r="I72" s="503"/>
      <c r="J72" s="504"/>
      <c r="K72" s="505">
        <f t="shared" si="19"/>
        <v>0</v>
      </c>
      <c r="L72" s="506"/>
      <c r="M72" s="507"/>
      <c r="N72" s="505">
        <f t="shared" si="20"/>
        <v>0</v>
      </c>
      <c r="O72" s="508"/>
      <c r="P72" s="509"/>
      <c r="Q72" s="510"/>
      <c r="R72" s="510"/>
      <c r="S72" s="527">
        <f t="shared" si="21"/>
        <v>0</v>
      </c>
      <c r="T72" s="508"/>
      <c r="U72" s="509"/>
      <c r="V72" s="510"/>
      <c r="W72" s="510"/>
      <c r="X72" s="527">
        <f t="shared" si="22"/>
        <v>0</v>
      </c>
      <c r="Y72" s="508"/>
      <c r="Z72" s="509"/>
      <c r="AA72" s="510"/>
      <c r="AB72" s="510"/>
      <c r="AC72" s="527">
        <f t="shared" si="23"/>
        <v>0</v>
      </c>
      <c r="AD72" s="511"/>
      <c r="AE72" s="509"/>
      <c r="AF72" s="510"/>
      <c r="AG72" s="510"/>
      <c r="AH72" s="527">
        <f t="shared" si="24"/>
        <v>0</v>
      </c>
      <c r="AI72" s="508"/>
      <c r="AJ72" s="509"/>
      <c r="AK72" s="510"/>
      <c r="AL72" s="510"/>
      <c r="AM72" s="527">
        <f t="shared" si="25"/>
        <v>0</v>
      </c>
    </row>
    <row r="73" spans="1:39" ht="20.100000000000001" customHeight="1" x14ac:dyDescent="0.2">
      <c r="A73" s="495" t="s">
        <v>509</v>
      </c>
      <c r="B73" s="496">
        <f t="shared" si="17"/>
        <v>0</v>
      </c>
      <c r="C73" s="497"/>
      <c r="D73" s="498"/>
      <c r="E73" s="499" t="s">
        <v>297</v>
      </c>
      <c r="F73" s="500" t="str">
        <f t="shared" si="18"/>
        <v/>
      </c>
      <c r="G73" s="501"/>
      <c r="H73" s="502"/>
      <c r="I73" s="503"/>
      <c r="J73" s="504"/>
      <c r="K73" s="505">
        <f t="shared" si="19"/>
        <v>0</v>
      </c>
      <c r="L73" s="506"/>
      <c r="M73" s="507"/>
      <c r="N73" s="505">
        <f t="shared" si="20"/>
        <v>0</v>
      </c>
      <c r="O73" s="508"/>
      <c r="P73" s="509"/>
      <c r="Q73" s="510"/>
      <c r="R73" s="510"/>
      <c r="S73" s="527">
        <f t="shared" si="21"/>
        <v>0</v>
      </c>
      <c r="T73" s="508"/>
      <c r="U73" s="509"/>
      <c r="V73" s="510"/>
      <c r="W73" s="510"/>
      <c r="X73" s="527">
        <f t="shared" si="22"/>
        <v>0</v>
      </c>
      <c r="Y73" s="508"/>
      <c r="Z73" s="509"/>
      <c r="AA73" s="510"/>
      <c r="AB73" s="510"/>
      <c r="AC73" s="527">
        <f t="shared" si="23"/>
        <v>0</v>
      </c>
      <c r="AD73" s="511"/>
      <c r="AE73" s="509"/>
      <c r="AF73" s="510"/>
      <c r="AG73" s="510"/>
      <c r="AH73" s="527">
        <f t="shared" si="24"/>
        <v>0</v>
      </c>
      <c r="AI73" s="508"/>
      <c r="AJ73" s="509"/>
      <c r="AK73" s="510"/>
      <c r="AL73" s="510"/>
      <c r="AM73" s="527">
        <f t="shared" si="25"/>
        <v>0</v>
      </c>
    </row>
    <row r="74" spans="1:39" ht="20.100000000000001" customHeight="1" x14ac:dyDescent="0.2">
      <c r="A74" s="495" t="s">
        <v>510</v>
      </c>
      <c r="B74" s="496">
        <f t="shared" si="17"/>
        <v>0</v>
      </c>
      <c r="C74" s="497"/>
      <c r="D74" s="498"/>
      <c r="E74" s="499" t="s">
        <v>297</v>
      </c>
      <c r="F74" s="500" t="str">
        <f t="shared" si="18"/>
        <v/>
      </c>
      <c r="G74" s="501"/>
      <c r="H74" s="502"/>
      <c r="I74" s="503"/>
      <c r="J74" s="504"/>
      <c r="K74" s="505">
        <f t="shared" si="19"/>
        <v>0</v>
      </c>
      <c r="L74" s="506"/>
      <c r="M74" s="507"/>
      <c r="N74" s="505">
        <f t="shared" si="20"/>
        <v>0</v>
      </c>
      <c r="O74" s="508"/>
      <c r="P74" s="509"/>
      <c r="Q74" s="510"/>
      <c r="R74" s="510"/>
      <c r="S74" s="527">
        <f t="shared" si="21"/>
        <v>0</v>
      </c>
      <c r="T74" s="508"/>
      <c r="U74" s="509"/>
      <c r="V74" s="510"/>
      <c r="W74" s="510"/>
      <c r="X74" s="527">
        <f t="shared" si="22"/>
        <v>0</v>
      </c>
      <c r="Y74" s="508"/>
      <c r="Z74" s="509"/>
      <c r="AA74" s="510"/>
      <c r="AB74" s="510"/>
      <c r="AC74" s="527">
        <f t="shared" si="23"/>
        <v>0</v>
      </c>
      <c r="AD74" s="511"/>
      <c r="AE74" s="509"/>
      <c r="AF74" s="510"/>
      <c r="AG74" s="510"/>
      <c r="AH74" s="527">
        <f t="shared" si="24"/>
        <v>0</v>
      </c>
      <c r="AI74" s="508"/>
      <c r="AJ74" s="509"/>
      <c r="AK74" s="510"/>
      <c r="AL74" s="510"/>
      <c r="AM74" s="527">
        <f t="shared" si="25"/>
        <v>0</v>
      </c>
    </row>
    <row r="75" spans="1:39" ht="20.100000000000001" customHeight="1" x14ac:dyDescent="0.2">
      <c r="A75" s="495" t="s">
        <v>511</v>
      </c>
      <c r="B75" s="496">
        <f t="shared" si="17"/>
        <v>0</v>
      </c>
      <c r="C75" s="497"/>
      <c r="D75" s="498"/>
      <c r="E75" s="499" t="s">
        <v>297</v>
      </c>
      <c r="F75" s="500" t="str">
        <f t="shared" si="18"/>
        <v/>
      </c>
      <c r="G75" s="501"/>
      <c r="H75" s="502"/>
      <c r="I75" s="503"/>
      <c r="J75" s="504"/>
      <c r="K75" s="505">
        <f t="shared" si="19"/>
        <v>0</v>
      </c>
      <c r="L75" s="506"/>
      <c r="M75" s="507"/>
      <c r="N75" s="505">
        <f t="shared" si="20"/>
        <v>0</v>
      </c>
      <c r="O75" s="508"/>
      <c r="P75" s="509"/>
      <c r="Q75" s="510"/>
      <c r="R75" s="510"/>
      <c r="S75" s="527">
        <f t="shared" si="21"/>
        <v>0</v>
      </c>
      <c r="T75" s="508"/>
      <c r="U75" s="509"/>
      <c r="V75" s="510"/>
      <c r="W75" s="510"/>
      <c r="X75" s="527">
        <f t="shared" si="22"/>
        <v>0</v>
      </c>
      <c r="Y75" s="508"/>
      <c r="Z75" s="509"/>
      <c r="AA75" s="510"/>
      <c r="AB75" s="510"/>
      <c r="AC75" s="527">
        <f t="shared" si="23"/>
        <v>0</v>
      </c>
      <c r="AD75" s="511"/>
      <c r="AE75" s="509"/>
      <c r="AF75" s="510"/>
      <c r="AG75" s="510"/>
      <c r="AH75" s="527">
        <f t="shared" si="24"/>
        <v>0</v>
      </c>
      <c r="AI75" s="508"/>
      <c r="AJ75" s="509"/>
      <c r="AK75" s="510"/>
      <c r="AL75" s="510"/>
      <c r="AM75" s="527">
        <f t="shared" si="25"/>
        <v>0</v>
      </c>
    </row>
    <row r="76" spans="1:39" ht="20.100000000000001" customHeight="1" x14ac:dyDescent="0.2">
      <c r="A76" s="495" t="s">
        <v>512</v>
      </c>
      <c r="B76" s="496">
        <f t="shared" si="17"/>
        <v>0</v>
      </c>
      <c r="C76" s="497"/>
      <c r="D76" s="498"/>
      <c r="E76" s="499" t="s">
        <v>297</v>
      </c>
      <c r="F76" s="500" t="str">
        <f t="shared" si="18"/>
        <v/>
      </c>
      <c r="G76" s="501"/>
      <c r="H76" s="502"/>
      <c r="I76" s="503"/>
      <c r="J76" s="504"/>
      <c r="K76" s="505">
        <f t="shared" si="19"/>
        <v>0</v>
      </c>
      <c r="L76" s="506"/>
      <c r="M76" s="507"/>
      <c r="N76" s="505">
        <f t="shared" si="20"/>
        <v>0</v>
      </c>
      <c r="O76" s="508"/>
      <c r="P76" s="509"/>
      <c r="Q76" s="510"/>
      <c r="R76" s="510"/>
      <c r="S76" s="527">
        <f t="shared" si="21"/>
        <v>0</v>
      </c>
      <c r="T76" s="508"/>
      <c r="U76" s="509"/>
      <c r="V76" s="510"/>
      <c r="W76" s="510"/>
      <c r="X76" s="527">
        <f t="shared" si="22"/>
        <v>0</v>
      </c>
      <c r="Y76" s="508"/>
      <c r="Z76" s="509"/>
      <c r="AA76" s="510"/>
      <c r="AB76" s="510"/>
      <c r="AC76" s="527">
        <f t="shared" si="23"/>
        <v>0</v>
      </c>
      <c r="AD76" s="511"/>
      <c r="AE76" s="509"/>
      <c r="AF76" s="510"/>
      <c r="AG76" s="510"/>
      <c r="AH76" s="527">
        <f t="shared" si="24"/>
        <v>0</v>
      </c>
      <c r="AI76" s="508"/>
      <c r="AJ76" s="509"/>
      <c r="AK76" s="510"/>
      <c r="AL76" s="510"/>
      <c r="AM76" s="527">
        <f t="shared" si="25"/>
        <v>0</v>
      </c>
    </row>
    <row r="77" spans="1:39" ht="20.100000000000001" customHeight="1" x14ac:dyDescent="0.2">
      <c r="A77" s="495" t="s">
        <v>513</v>
      </c>
      <c r="B77" s="496">
        <f t="shared" si="17"/>
        <v>0</v>
      </c>
      <c r="C77" s="497"/>
      <c r="D77" s="498"/>
      <c r="E77" s="499" t="s">
        <v>297</v>
      </c>
      <c r="F77" s="500" t="str">
        <f t="shared" si="18"/>
        <v/>
      </c>
      <c r="G77" s="501"/>
      <c r="H77" s="502"/>
      <c r="I77" s="503"/>
      <c r="J77" s="504"/>
      <c r="K77" s="505">
        <f t="shared" si="19"/>
        <v>0</v>
      </c>
      <c r="L77" s="506"/>
      <c r="M77" s="507"/>
      <c r="N77" s="505">
        <f t="shared" si="20"/>
        <v>0</v>
      </c>
      <c r="O77" s="508"/>
      <c r="P77" s="509"/>
      <c r="Q77" s="510"/>
      <c r="R77" s="510"/>
      <c r="S77" s="527">
        <f t="shared" si="21"/>
        <v>0</v>
      </c>
      <c r="T77" s="508"/>
      <c r="U77" s="509"/>
      <c r="V77" s="510"/>
      <c r="W77" s="510"/>
      <c r="X77" s="527">
        <f t="shared" si="22"/>
        <v>0</v>
      </c>
      <c r="Y77" s="508"/>
      <c r="Z77" s="509"/>
      <c r="AA77" s="510"/>
      <c r="AB77" s="510"/>
      <c r="AC77" s="527">
        <f t="shared" si="23"/>
        <v>0</v>
      </c>
      <c r="AD77" s="511"/>
      <c r="AE77" s="509"/>
      <c r="AF77" s="510"/>
      <c r="AG77" s="510"/>
      <c r="AH77" s="527">
        <f t="shared" si="24"/>
        <v>0</v>
      </c>
      <c r="AI77" s="508"/>
      <c r="AJ77" s="509"/>
      <c r="AK77" s="510"/>
      <c r="AL77" s="510"/>
      <c r="AM77" s="527">
        <f t="shared" si="25"/>
        <v>0</v>
      </c>
    </row>
    <row r="78" spans="1:39" ht="20.100000000000001" customHeight="1" x14ac:dyDescent="0.2">
      <c r="A78" s="495" t="s">
        <v>514</v>
      </c>
      <c r="B78" s="496">
        <f t="shared" si="17"/>
        <v>0</v>
      </c>
      <c r="C78" s="497"/>
      <c r="D78" s="498"/>
      <c r="E78" s="499" t="s">
        <v>297</v>
      </c>
      <c r="F78" s="500" t="str">
        <f t="shared" si="18"/>
        <v/>
      </c>
      <c r="G78" s="501"/>
      <c r="H78" s="502"/>
      <c r="I78" s="503"/>
      <c r="J78" s="504"/>
      <c r="K78" s="505">
        <f t="shared" si="19"/>
        <v>0</v>
      </c>
      <c r="L78" s="506"/>
      <c r="M78" s="507"/>
      <c r="N78" s="505">
        <f t="shared" si="20"/>
        <v>0</v>
      </c>
      <c r="O78" s="508"/>
      <c r="P78" s="509"/>
      <c r="Q78" s="510"/>
      <c r="R78" s="510"/>
      <c r="S78" s="527">
        <f t="shared" si="21"/>
        <v>0</v>
      </c>
      <c r="T78" s="508"/>
      <c r="U78" s="509"/>
      <c r="V78" s="510"/>
      <c r="W78" s="510"/>
      <c r="X78" s="527">
        <f t="shared" si="22"/>
        <v>0</v>
      </c>
      <c r="Y78" s="508"/>
      <c r="Z78" s="509"/>
      <c r="AA78" s="510"/>
      <c r="AB78" s="510"/>
      <c r="AC78" s="527">
        <f t="shared" si="23"/>
        <v>0</v>
      </c>
      <c r="AD78" s="511"/>
      <c r="AE78" s="509"/>
      <c r="AF78" s="510"/>
      <c r="AG78" s="510"/>
      <c r="AH78" s="527">
        <f t="shared" si="24"/>
        <v>0</v>
      </c>
      <c r="AI78" s="508"/>
      <c r="AJ78" s="509"/>
      <c r="AK78" s="510"/>
      <c r="AL78" s="510"/>
      <c r="AM78" s="527">
        <f t="shared" si="25"/>
        <v>0</v>
      </c>
    </row>
    <row r="79" spans="1:39" ht="20.100000000000001" customHeight="1" x14ac:dyDescent="0.2">
      <c r="A79" s="495" t="s">
        <v>515</v>
      </c>
      <c r="B79" s="496">
        <f t="shared" si="17"/>
        <v>0</v>
      </c>
      <c r="C79" s="497"/>
      <c r="D79" s="498"/>
      <c r="E79" s="499" t="s">
        <v>297</v>
      </c>
      <c r="F79" s="500" t="str">
        <f t="shared" si="18"/>
        <v/>
      </c>
      <c r="G79" s="501"/>
      <c r="H79" s="502"/>
      <c r="I79" s="503"/>
      <c r="J79" s="504"/>
      <c r="K79" s="505">
        <f t="shared" si="19"/>
        <v>0</v>
      </c>
      <c r="L79" s="506"/>
      <c r="M79" s="507"/>
      <c r="N79" s="505">
        <f t="shared" si="20"/>
        <v>0</v>
      </c>
      <c r="O79" s="508"/>
      <c r="P79" s="509"/>
      <c r="Q79" s="510"/>
      <c r="R79" s="510"/>
      <c r="S79" s="527">
        <f t="shared" si="21"/>
        <v>0</v>
      </c>
      <c r="T79" s="508"/>
      <c r="U79" s="509"/>
      <c r="V79" s="510"/>
      <c r="W79" s="510"/>
      <c r="X79" s="527">
        <f t="shared" si="22"/>
        <v>0</v>
      </c>
      <c r="Y79" s="508"/>
      <c r="Z79" s="509"/>
      <c r="AA79" s="510"/>
      <c r="AB79" s="510"/>
      <c r="AC79" s="527">
        <f t="shared" si="23"/>
        <v>0</v>
      </c>
      <c r="AD79" s="511"/>
      <c r="AE79" s="509"/>
      <c r="AF79" s="510"/>
      <c r="AG79" s="510"/>
      <c r="AH79" s="527">
        <f t="shared" si="24"/>
        <v>0</v>
      </c>
      <c r="AI79" s="508"/>
      <c r="AJ79" s="509"/>
      <c r="AK79" s="510"/>
      <c r="AL79" s="510"/>
      <c r="AM79" s="527">
        <f t="shared" si="25"/>
        <v>0</v>
      </c>
    </row>
    <row r="80" spans="1:39" ht="20.100000000000001" customHeight="1" x14ac:dyDescent="0.2">
      <c r="A80" s="495" t="s">
        <v>516</v>
      </c>
      <c r="B80" s="496">
        <f t="shared" si="17"/>
        <v>0</v>
      </c>
      <c r="C80" s="497"/>
      <c r="D80" s="498"/>
      <c r="E80" s="499" t="s">
        <v>297</v>
      </c>
      <c r="F80" s="500" t="str">
        <f t="shared" si="18"/>
        <v/>
      </c>
      <c r="G80" s="501"/>
      <c r="H80" s="502"/>
      <c r="I80" s="503"/>
      <c r="J80" s="504"/>
      <c r="K80" s="505">
        <f t="shared" si="19"/>
        <v>0</v>
      </c>
      <c r="L80" s="506"/>
      <c r="M80" s="507"/>
      <c r="N80" s="505">
        <f t="shared" si="20"/>
        <v>0</v>
      </c>
      <c r="O80" s="508"/>
      <c r="P80" s="509"/>
      <c r="Q80" s="510"/>
      <c r="R80" s="510"/>
      <c r="S80" s="527">
        <f t="shared" si="21"/>
        <v>0</v>
      </c>
      <c r="T80" s="508"/>
      <c r="U80" s="509"/>
      <c r="V80" s="510"/>
      <c r="W80" s="510"/>
      <c r="X80" s="527">
        <f t="shared" si="22"/>
        <v>0</v>
      </c>
      <c r="Y80" s="508"/>
      <c r="Z80" s="509"/>
      <c r="AA80" s="510"/>
      <c r="AB80" s="510"/>
      <c r="AC80" s="527">
        <f t="shared" si="23"/>
        <v>0</v>
      </c>
      <c r="AD80" s="511"/>
      <c r="AE80" s="509"/>
      <c r="AF80" s="510"/>
      <c r="AG80" s="510"/>
      <c r="AH80" s="527">
        <f t="shared" si="24"/>
        <v>0</v>
      </c>
      <c r="AI80" s="508"/>
      <c r="AJ80" s="509"/>
      <c r="AK80" s="510"/>
      <c r="AL80" s="510"/>
      <c r="AM80" s="527">
        <f t="shared" si="25"/>
        <v>0</v>
      </c>
    </row>
    <row r="81" spans="1:39" ht="20.100000000000001" customHeight="1" x14ac:dyDescent="0.2">
      <c r="A81" s="495" t="s">
        <v>517</v>
      </c>
      <c r="B81" s="496">
        <f t="shared" si="17"/>
        <v>0</v>
      </c>
      <c r="C81" s="497"/>
      <c r="D81" s="498"/>
      <c r="E81" s="499" t="s">
        <v>297</v>
      </c>
      <c r="F81" s="500" t="str">
        <f t="shared" si="18"/>
        <v/>
      </c>
      <c r="G81" s="501"/>
      <c r="H81" s="502"/>
      <c r="I81" s="503"/>
      <c r="J81" s="504"/>
      <c r="K81" s="505">
        <f t="shared" si="19"/>
        <v>0</v>
      </c>
      <c r="L81" s="506"/>
      <c r="M81" s="507"/>
      <c r="N81" s="505">
        <f t="shared" si="20"/>
        <v>0</v>
      </c>
      <c r="O81" s="508"/>
      <c r="P81" s="509"/>
      <c r="Q81" s="510"/>
      <c r="R81" s="510"/>
      <c r="S81" s="527">
        <f t="shared" si="21"/>
        <v>0</v>
      </c>
      <c r="T81" s="508"/>
      <c r="U81" s="509"/>
      <c r="V81" s="510"/>
      <c r="W81" s="510"/>
      <c r="X81" s="527">
        <f t="shared" si="22"/>
        <v>0</v>
      </c>
      <c r="Y81" s="508"/>
      <c r="Z81" s="509"/>
      <c r="AA81" s="510"/>
      <c r="AB81" s="510"/>
      <c r="AC81" s="527">
        <f t="shared" si="23"/>
        <v>0</v>
      </c>
      <c r="AD81" s="511"/>
      <c r="AE81" s="509"/>
      <c r="AF81" s="510"/>
      <c r="AG81" s="510"/>
      <c r="AH81" s="527">
        <f t="shared" si="24"/>
        <v>0</v>
      </c>
      <c r="AI81" s="508"/>
      <c r="AJ81" s="509"/>
      <c r="AK81" s="510"/>
      <c r="AL81" s="510"/>
      <c r="AM81" s="527">
        <f t="shared" si="25"/>
        <v>0</v>
      </c>
    </row>
    <row r="82" spans="1:39" ht="20.100000000000001" customHeight="1" x14ac:dyDescent="0.2">
      <c r="A82" s="495" t="s">
        <v>518</v>
      </c>
      <c r="B82" s="496">
        <f t="shared" si="17"/>
        <v>0</v>
      </c>
      <c r="C82" s="497"/>
      <c r="D82" s="498"/>
      <c r="E82" s="499" t="s">
        <v>297</v>
      </c>
      <c r="F82" s="500" t="str">
        <f t="shared" si="18"/>
        <v/>
      </c>
      <c r="G82" s="501"/>
      <c r="H82" s="502"/>
      <c r="I82" s="503"/>
      <c r="J82" s="504"/>
      <c r="K82" s="505">
        <f t="shared" si="19"/>
        <v>0</v>
      </c>
      <c r="L82" s="506"/>
      <c r="M82" s="507"/>
      <c r="N82" s="505">
        <f t="shared" si="20"/>
        <v>0</v>
      </c>
      <c r="O82" s="508"/>
      <c r="P82" s="509"/>
      <c r="Q82" s="510"/>
      <c r="R82" s="510"/>
      <c r="S82" s="527">
        <f t="shared" si="21"/>
        <v>0</v>
      </c>
      <c r="T82" s="508"/>
      <c r="U82" s="509"/>
      <c r="V82" s="510"/>
      <c r="W82" s="510"/>
      <c r="X82" s="527">
        <f t="shared" si="22"/>
        <v>0</v>
      </c>
      <c r="Y82" s="508"/>
      <c r="Z82" s="509"/>
      <c r="AA82" s="510"/>
      <c r="AB82" s="510"/>
      <c r="AC82" s="527">
        <f t="shared" si="23"/>
        <v>0</v>
      </c>
      <c r="AD82" s="511"/>
      <c r="AE82" s="509"/>
      <c r="AF82" s="510"/>
      <c r="AG82" s="510"/>
      <c r="AH82" s="527">
        <f t="shared" si="24"/>
        <v>0</v>
      </c>
      <c r="AI82" s="508"/>
      <c r="AJ82" s="509"/>
      <c r="AK82" s="510"/>
      <c r="AL82" s="510"/>
      <c r="AM82" s="527">
        <f t="shared" si="25"/>
        <v>0</v>
      </c>
    </row>
    <row r="83" spans="1:39" ht="20.100000000000001" customHeight="1" x14ac:dyDescent="0.2">
      <c r="A83" s="495" t="s">
        <v>519</v>
      </c>
      <c r="B83" s="496">
        <f t="shared" si="17"/>
        <v>0</v>
      </c>
      <c r="C83" s="497"/>
      <c r="D83" s="498"/>
      <c r="E83" s="499" t="s">
        <v>297</v>
      </c>
      <c r="F83" s="500" t="str">
        <f t="shared" si="18"/>
        <v/>
      </c>
      <c r="G83" s="501"/>
      <c r="H83" s="502"/>
      <c r="I83" s="503"/>
      <c r="J83" s="504"/>
      <c r="K83" s="505">
        <f t="shared" si="19"/>
        <v>0</v>
      </c>
      <c r="L83" s="506"/>
      <c r="M83" s="507"/>
      <c r="N83" s="505">
        <f t="shared" si="20"/>
        <v>0</v>
      </c>
      <c r="O83" s="508"/>
      <c r="P83" s="509"/>
      <c r="Q83" s="510"/>
      <c r="R83" s="510"/>
      <c r="S83" s="527">
        <f t="shared" si="21"/>
        <v>0</v>
      </c>
      <c r="T83" s="508"/>
      <c r="U83" s="509"/>
      <c r="V83" s="510"/>
      <c r="W83" s="510"/>
      <c r="X83" s="527">
        <f t="shared" si="22"/>
        <v>0</v>
      </c>
      <c r="Y83" s="508"/>
      <c r="Z83" s="509"/>
      <c r="AA83" s="510"/>
      <c r="AB83" s="510"/>
      <c r="AC83" s="527">
        <f t="shared" si="23"/>
        <v>0</v>
      </c>
      <c r="AD83" s="511"/>
      <c r="AE83" s="509"/>
      <c r="AF83" s="510"/>
      <c r="AG83" s="510"/>
      <c r="AH83" s="527">
        <f t="shared" si="24"/>
        <v>0</v>
      </c>
      <c r="AI83" s="508"/>
      <c r="AJ83" s="509"/>
      <c r="AK83" s="510"/>
      <c r="AL83" s="510"/>
      <c r="AM83" s="527">
        <f t="shared" si="25"/>
        <v>0</v>
      </c>
    </row>
    <row r="84" spans="1:39" ht="20.100000000000001" customHeight="1" x14ac:dyDescent="0.2">
      <c r="A84" s="495" t="s">
        <v>520</v>
      </c>
      <c r="B84" s="496">
        <f t="shared" si="17"/>
        <v>0</v>
      </c>
      <c r="C84" s="497"/>
      <c r="D84" s="498"/>
      <c r="E84" s="499" t="s">
        <v>297</v>
      </c>
      <c r="F84" s="500" t="str">
        <f t="shared" si="18"/>
        <v/>
      </c>
      <c r="G84" s="501"/>
      <c r="H84" s="502"/>
      <c r="I84" s="503"/>
      <c r="J84" s="504"/>
      <c r="K84" s="505">
        <f t="shared" si="19"/>
        <v>0</v>
      </c>
      <c r="L84" s="506"/>
      <c r="M84" s="507"/>
      <c r="N84" s="505">
        <f t="shared" si="20"/>
        <v>0</v>
      </c>
      <c r="O84" s="508"/>
      <c r="P84" s="509"/>
      <c r="Q84" s="510"/>
      <c r="R84" s="510"/>
      <c r="S84" s="527">
        <f t="shared" si="21"/>
        <v>0</v>
      </c>
      <c r="T84" s="508"/>
      <c r="U84" s="509"/>
      <c r="V84" s="510"/>
      <c r="W84" s="510"/>
      <c r="X84" s="527">
        <f t="shared" si="22"/>
        <v>0</v>
      </c>
      <c r="Y84" s="508"/>
      <c r="Z84" s="509"/>
      <c r="AA84" s="510"/>
      <c r="AB84" s="510"/>
      <c r="AC84" s="527">
        <f t="shared" si="23"/>
        <v>0</v>
      </c>
      <c r="AD84" s="511"/>
      <c r="AE84" s="509"/>
      <c r="AF84" s="510"/>
      <c r="AG84" s="510"/>
      <c r="AH84" s="527">
        <f t="shared" si="24"/>
        <v>0</v>
      </c>
      <c r="AI84" s="508"/>
      <c r="AJ84" s="509"/>
      <c r="AK84" s="510"/>
      <c r="AL84" s="510"/>
      <c r="AM84" s="527">
        <f t="shared" si="25"/>
        <v>0</v>
      </c>
    </row>
    <row r="85" spans="1:39" ht="20.100000000000001" customHeight="1" x14ac:dyDescent="0.2">
      <c r="A85" s="495" t="s">
        <v>521</v>
      </c>
      <c r="B85" s="496">
        <f t="shared" si="17"/>
        <v>0</v>
      </c>
      <c r="C85" s="497"/>
      <c r="D85" s="498"/>
      <c r="E85" s="499" t="s">
        <v>297</v>
      </c>
      <c r="F85" s="500" t="str">
        <f t="shared" si="18"/>
        <v/>
      </c>
      <c r="G85" s="501"/>
      <c r="H85" s="502"/>
      <c r="I85" s="503"/>
      <c r="J85" s="504"/>
      <c r="K85" s="505">
        <f t="shared" si="19"/>
        <v>0</v>
      </c>
      <c r="L85" s="506"/>
      <c r="M85" s="507"/>
      <c r="N85" s="505">
        <f t="shared" si="20"/>
        <v>0</v>
      </c>
      <c r="O85" s="508"/>
      <c r="P85" s="509"/>
      <c r="Q85" s="510"/>
      <c r="R85" s="510"/>
      <c r="S85" s="527">
        <f t="shared" si="21"/>
        <v>0</v>
      </c>
      <c r="T85" s="508"/>
      <c r="U85" s="509"/>
      <c r="V85" s="510"/>
      <c r="W85" s="510"/>
      <c r="X85" s="527">
        <f t="shared" si="22"/>
        <v>0</v>
      </c>
      <c r="Y85" s="508"/>
      <c r="Z85" s="509"/>
      <c r="AA85" s="510"/>
      <c r="AB85" s="510"/>
      <c r="AC85" s="527">
        <f t="shared" si="23"/>
        <v>0</v>
      </c>
      <c r="AD85" s="511"/>
      <c r="AE85" s="509"/>
      <c r="AF85" s="510"/>
      <c r="AG85" s="510"/>
      <c r="AH85" s="527">
        <f t="shared" si="24"/>
        <v>0</v>
      </c>
      <c r="AI85" s="508"/>
      <c r="AJ85" s="509"/>
      <c r="AK85" s="510"/>
      <c r="AL85" s="510"/>
      <c r="AM85" s="527">
        <f t="shared" si="25"/>
        <v>0</v>
      </c>
    </row>
    <row r="86" spans="1:39" ht="20.100000000000001" customHeight="1" x14ac:dyDescent="0.2">
      <c r="A86" s="495" t="s">
        <v>522</v>
      </c>
      <c r="B86" s="496">
        <f t="shared" si="17"/>
        <v>0</v>
      </c>
      <c r="C86" s="497"/>
      <c r="D86" s="498"/>
      <c r="E86" s="499" t="s">
        <v>297</v>
      </c>
      <c r="F86" s="500" t="str">
        <f t="shared" si="18"/>
        <v/>
      </c>
      <c r="G86" s="501"/>
      <c r="H86" s="502"/>
      <c r="I86" s="503"/>
      <c r="J86" s="504"/>
      <c r="K86" s="505">
        <f t="shared" si="19"/>
        <v>0</v>
      </c>
      <c r="L86" s="506"/>
      <c r="M86" s="507"/>
      <c r="N86" s="505">
        <f t="shared" si="20"/>
        <v>0</v>
      </c>
      <c r="O86" s="508"/>
      <c r="P86" s="509"/>
      <c r="Q86" s="510"/>
      <c r="R86" s="510"/>
      <c r="S86" s="527">
        <f t="shared" si="21"/>
        <v>0</v>
      </c>
      <c r="T86" s="508"/>
      <c r="U86" s="509"/>
      <c r="V86" s="510"/>
      <c r="W86" s="510"/>
      <c r="X86" s="527">
        <f t="shared" si="22"/>
        <v>0</v>
      </c>
      <c r="Y86" s="508"/>
      <c r="Z86" s="509"/>
      <c r="AA86" s="510"/>
      <c r="AB86" s="510"/>
      <c r="AC86" s="527">
        <f t="shared" si="23"/>
        <v>0</v>
      </c>
      <c r="AD86" s="511"/>
      <c r="AE86" s="509"/>
      <c r="AF86" s="510"/>
      <c r="AG86" s="510"/>
      <c r="AH86" s="527">
        <f t="shared" si="24"/>
        <v>0</v>
      </c>
      <c r="AI86" s="508"/>
      <c r="AJ86" s="509"/>
      <c r="AK86" s="510"/>
      <c r="AL86" s="510"/>
      <c r="AM86" s="527">
        <f t="shared" si="25"/>
        <v>0</v>
      </c>
    </row>
    <row r="87" spans="1:39" ht="20.100000000000001" customHeight="1" x14ac:dyDescent="0.2">
      <c r="A87" s="495" t="s">
        <v>523</v>
      </c>
      <c r="B87" s="496">
        <f t="shared" si="17"/>
        <v>0</v>
      </c>
      <c r="C87" s="497"/>
      <c r="D87" s="498"/>
      <c r="E87" s="499" t="s">
        <v>297</v>
      </c>
      <c r="F87" s="500" t="str">
        <f t="shared" si="18"/>
        <v/>
      </c>
      <c r="G87" s="501"/>
      <c r="H87" s="502"/>
      <c r="I87" s="503"/>
      <c r="J87" s="504"/>
      <c r="K87" s="505">
        <f t="shared" si="19"/>
        <v>0</v>
      </c>
      <c r="L87" s="506"/>
      <c r="M87" s="507"/>
      <c r="N87" s="505">
        <f t="shared" si="20"/>
        <v>0</v>
      </c>
      <c r="O87" s="508"/>
      <c r="P87" s="509"/>
      <c r="Q87" s="510"/>
      <c r="R87" s="510"/>
      <c r="S87" s="527">
        <f t="shared" si="21"/>
        <v>0</v>
      </c>
      <c r="T87" s="508"/>
      <c r="U87" s="509"/>
      <c r="V87" s="510"/>
      <c r="W87" s="510"/>
      <c r="X87" s="527">
        <f t="shared" si="22"/>
        <v>0</v>
      </c>
      <c r="Y87" s="508"/>
      <c r="Z87" s="509"/>
      <c r="AA87" s="510"/>
      <c r="AB87" s="510"/>
      <c r="AC87" s="527">
        <f t="shared" si="23"/>
        <v>0</v>
      </c>
      <c r="AD87" s="511"/>
      <c r="AE87" s="509"/>
      <c r="AF87" s="510"/>
      <c r="AG87" s="510"/>
      <c r="AH87" s="527">
        <f t="shared" si="24"/>
        <v>0</v>
      </c>
      <c r="AI87" s="508"/>
      <c r="AJ87" s="509"/>
      <c r="AK87" s="510"/>
      <c r="AL87" s="510"/>
      <c r="AM87" s="527">
        <f t="shared" si="25"/>
        <v>0</v>
      </c>
    </row>
    <row r="88" spans="1:39" ht="20.100000000000001" customHeight="1" x14ac:dyDescent="0.2">
      <c r="A88" s="495" t="s">
        <v>524</v>
      </c>
      <c r="B88" s="496">
        <f t="shared" si="17"/>
        <v>0</v>
      </c>
      <c r="C88" s="497"/>
      <c r="D88" s="498"/>
      <c r="E88" s="499" t="s">
        <v>297</v>
      </c>
      <c r="F88" s="500" t="str">
        <f t="shared" si="18"/>
        <v/>
      </c>
      <c r="G88" s="501"/>
      <c r="H88" s="502"/>
      <c r="I88" s="503"/>
      <c r="J88" s="504"/>
      <c r="K88" s="505">
        <f t="shared" si="19"/>
        <v>0</v>
      </c>
      <c r="L88" s="506"/>
      <c r="M88" s="507"/>
      <c r="N88" s="505">
        <f t="shared" si="20"/>
        <v>0</v>
      </c>
      <c r="O88" s="508"/>
      <c r="P88" s="509"/>
      <c r="Q88" s="510"/>
      <c r="R88" s="510"/>
      <c r="S88" s="527">
        <f t="shared" si="21"/>
        <v>0</v>
      </c>
      <c r="T88" s="508"/>
      <c r="U88" s="509"/>
      <c r="V88" s="510"/>
      <c r="W88" s="510"/>
      <c r="X88" s="527">
        <f t="shared" si="22"/>
        <v>0</v>
      </c>
      <c r="Y88" s="508"/>
      <c r="Z88" s="509"/>
      <c r="AA88" s="510"/>
      <c r="AB88" s="510"/>
      <c r="AC88" s="527">
        <f t="shared" si="23"/>
        <v>0</v>
      </c>
      <c r="AD88" s="511"/>
      <c r="AE88" s="509"/>
      <c r="AF88" s="510"/>
      <c r="AG88" s="510"/>
      <c r="AH88" s="527">
        <f t="shared" si="24"/>
        <v>0</v>
      </c>
      <c r="AI88" s="508"/>
      <c r="AJ88" s="509"/>
      <c r="AK88" s="510"/>
      <c r="AL88" s="510"/>
      <c r="AM88" s="527">
        <f t="shared" si="25"/>
        <v>0</v>
      </c>
    </row>
    <row r="89" spans="1:39" ht="20.100000000000001" customHeight="1" x14ac:dyDescent="0.2">
      <c r="A89" s="495" t="s">
        <v>525</v>
      </c>
      <c r="B89" s="496">
        <f t="shared" si="17"/>
        <v>0</v>
      </c>
      <c r="C89" s="497"/>
      <c r="D89" s="498"/>
      <c r="E89" s="499" t="s">
        <v>297</v>
      </c>
      <c r="F89" s="500" t="str">
        <f t="shared" si="18"/>
        <v/>
      </c>
      <c r="G89" s="501"/>
      <c r="H89" s="502"/>
      <c r="I89" s="503"/>
      <c r="J89" s="504"/>
      <c r="K89" s="505">
        <f t="shared" si="19"/>
        <v>0</v>
      </c>
      <c r="L89" s="506"/>
      <c r="M89" s="507"/>
      <c r="N89" s="505">
        <f t="shared" si="20"/>
        <v>0</v>
      </c>
      <c r="O89" s="508"/>
      <c r="P89" s="509"/>
      <c r="Q89" s="510"/>
      <c r="R89" s="510"/>
      <c r="S89" s="527">
        <f t="shared" si="21"/>
        <v>0</v>
      </c>
      <c r="T89" s="508"/>
      <c r="U89" s="509"/>
      <c r="V89" s="510"/>
      <c r="W89" s="510"/>
      <c r="X89" s="527">
        <f t="shared" si="22"/>
        <v>0</v>
      </c>
      <c r="Y89" s="508"/>
      <c r="Z89" s="509"/>
      <c r="AA89" s="510"/>
      <c r="AB89" s="510"/>
      <c r="AC89" s="527">
        <f t="shared" si="23"/>
        <v>0</v>
      </c>
      <c r="AD89" s="511"/>
      <c r="AE89" s="509"/>
      <c r="AF89" s="510"/>
      <c r="AG89" s="510"/>
      <c r="AH89" s="527">
        <f t="shared" si="24"/>
        <v>0</v>
      </c>
      <c r="AI89" s="508"/>
      <c r="AJ89" s="509"/>
      <c r="AK89" s="510"/>
      <c r="AL89" s="510"/>
      <c r="AM89" s="527">
        <f t="shared" si="25"/>
        <v>0</v>
      </c>
    </row>
    <row r="90" spans="1:39" ht="20.100000000000001" customHeight="1" x14ac:dyDescent="0.2">
      <c r="A90" s="495" t="s">
        <v>526</v>
      </c>
      <c r="B90" s="496">
        <f t="shared" si="17"/>
        <v>0</v>
      </c>
      <c r="C90" s="497"/>
      <c r="D90" s="498"/>
      <c r="E90" s="499" t="s">
        <v>297</v>
      </c>
      <c r="F90" s="500" t="str">
        <f t="shared" si="18"/>
        <v/>
      </c>
      <c r="G90" s="501"/>
      <c r="H90" s="502"/>
      <c r="I90" s="503"/>
      <c r="J90" s="504"/>
      <c r="K90" s="505">
        <f t="shared" si="19"/>
        <v>0</v>
      </c>
      <c r="L90" s="506"/>
      <c r="M90" s="507"/>
      <c r="N90" s="505">
        <f t="shared" si="20"/>
        <v>0</v>
      </c>
      <c r="O90" s="508"/>
      <c r="P90" s="509"/>
      <c r="Q90" s="510"/>
      <c r="R90" s="510"/>
      <c r="S90" s="527">
        <f t="shared" si="21"/>
        <v>0</v>
      </c>
      <c r="T90" s="508"/>
      <c r="U90" s="509"/>
      <c r="V90" s="510"/>
      <c r="W90" s="510"/>
      <c r="X90" s="527">
        <f t="shared" si="22"/>
        <v>0</v>
      </c>
      <c r="Y90" s="508"/>
      <c r="Z90" s="509"/>
      <c r="AA90" s="510"/>
      <c r="AB90" s="510"/>
      <c r="AC90" s="527">
        <f t="shared" si="23"/>
        <v>0</v>
      </c>
      <c r="AD90" s="511"/>
      <c r="AE90" s="509"/>
      <c r="AF90" s="510"/>
      <c r="AG90" s="510"/>
      <c r="AH90" s="527">
        <f t="shared" si="24"/>
        <v>0</v>
      </c>
      <c r="AI90" s="508"/>
      <c r="AJ90" s="509"/>
      <c r="AK90" s="510"/>
      <c r="AL90" s="510"/>
      <c r="AM90" s="527">
        <f t="shared" si="25"/>
        <v>0</v>
      </c>
    </row>
    <row r="91" spans="1:39" ht="20.100000000000001" customHeight="1" x14ac:dyDescent="0.2">
      <c r="A91" s="495" t="s">
        <v>527</v>
      </c>
      <c r="B91" s="496">
        <f t="shared" si="17"/>
        <v>0</v>
      </c>
      <c r="C91" s="497"/>
      <c r="D91" s="498"/>
      <c r="E91" s="499" t="s">
        <v>297</v>
      </c>
      <c r="F91" s="500" t="str">
        <f t="shared" si="18"/>
        <v/>
      </c>
      <c r="G91" s="501"/>
      <c r="H91" s="502"/>
      <c r="I91" s="503"/>
      <c r="J91" s="504"/>
      <c r="K91" s="505">
        <f t="shared" si="19"/>
        <v>0</v>
      </c>
      <c r="L91" s="506"/>
      <c r="M91" s="507"/>
      <c r="N91" s="505">
        <f t="shared" si="20"/>
        <v>0</v>
      </c>
      <c r="O91" s="508"/>
      <c r="P91" s="509"/>
      <c r="Q91" s="510"/>
      <c r="R91" s="510"/>
      <c r="S91" s="527">
        <f t="shared" si="21"/>
        <v>0</v>
      </c>
      <c r="T91" s="508"/>
      <c r="U91" s="509"/>
      <c r="V91" s="510"/>
      <c r="W91" s="510"/>
      <c r="X91" s="527">
        <f t="shared" si="22"/>
        <v>0</v>
      </c>
      <c r="Y91" s="508"/>
      <c r="Z91" s="509"/>
      <c r="AA91" s="510"/>
      <c r="AB91" s="510"/>
      <c r="AC91" s="527">
        <f t="shared" si="23"/>
        <v>0</v>
      </c>
      <c r="AD91" s="511"/>
      <c r="AE91" s="509"/>
      <c r="AF91" s="510"/>
      <c r="AG91" s="510"/>
      <c r="AH91" s="527">
        <f t="shared" si="24"/>
        <v>0</v>
      </c>
      <c r="AI91" s="508"/>
      <c r="AJ91" s="509"/>
      <c r="AK91" s="510"/>
      <c r="AL91" s="510"/>
      <c r="AM91" s="527">
        <f t="shared" si="25"/>
        <v>0</v>
      </c>
    </row>
    <row r="92" spans="1:39" ht="20.100000000000001" customHeight="1" x14ac:dyDescent="0.2">
      <c r="A92" s="495" t="s">
        <v>528</v>
      </c>
      <c r="B92" s="496">
        <f t="shared" si="17"/>
        <v>0</v>
      </c>
      <c r="C92" s="497"/>
      <c r="D92" s="498"/>
      <c r="E92" s="499" t="s">
        <v>297</v>
      </c>
      <c r="F92" s="500" t="str">
        <f t="shared" si="18"/>
        <v/>
      </c>
      <c r="G92" s="501"/>
      <c r="H92" s="502"/>
      <c r="I92" s="503"/>
      <c r="J92" s="504"/>
      <c r="K92" s="505">
        <f t="shared" si="19"/>
        <v>0</v>
      </c>
      <c r="L92" s="506"/>
      <c r="M92" s="507"/>
      <c r="N92" s="505">
        <f t="shared" si="20"/>
        <v>0</v>
      </c>
      <c r="O92" s="508"/>
      <c r="P92" s="509"/>
      <c r="Q92" s="510"/>
      <c r="R92" s="510"/>
      <c r="S92" s="527">
        <f t="shared" si="21"/>
        <v>0</v>
      </c>
      <c r="T92" s="508"/>
      <c r="U92" s="509"/>
      <c r="V92" s="510"/>
      <c r="W92" s="510"/>
      <c r="X92" s="527">
        <f t="shared" si="22"/>
        <v>0</v>
      </c>
      <c r="Y92" s="508"/>
      <c r="Z92" s="509"/>
      <c r="AA92" s="510"/>
      <c r="AB92" s="510"/>
      <c r="AC92" s="527">
        <f t="shared" si="23"/>
        <v>0</v>
      </c>
      <c r="AD92" s="511"/>
      <c r="AE92" s="509"/>
      <c r="AF92" s="510"/>
      <c r="AG92" s="510"/>
      <c r="AH92" s="527">
        <f t="shared" si="24"/>
        <v>0</v>
      </c>
      <c r="AI92" s="508"/>
      <c r="AJ92" s="509"/>
      <c r="AK92" s="510"/>
      <c r="AL92" s="510"/>
      <c r="AM92" s="527">
        <f t="shared" si="25"/>
        <v>0</v>
      </c>
    </row>
    <row r="93" spans="1:39" ht="20.100000000000001" customHeight="1" x14ac:dyDescent="0.2">
      <c r="A93" s="495" t="s">
        <v>529</v>
      </c>
      <c r="B93" s="496">
        <f t="shared" si="17"/>
        <v>0</v>
      </c>
      <c r="C93" s="497"/>
      <c r="D93" s="498"/>
      <c r="E93" s="499" t="s">
        <v>297</v>
      </c>
      <c r="F93" s="500" t="str">
        <f t="shared" si="18"/>
        <v/>
      </c>
      <c r="G93" s="501"/>
      <c r="H93" s="502"/>
      <c r="I93" s="503"/>
      <c r="J93" s="504"/>
      <c r="K93" s="505">
        <f t="shared" si="19"/>
        <v>0</v>
      </c>
      <c r="L93" s="506"/>
      <c r="M93" s="507"/>
      <c r="N93" s="505">
        <f t="shared" si="20"/>
        <v>0</v>
      </c>
      <c r="O93" s="508"/>
      <c r="P93" s="509"/>
      <c r="Q93" s="510"/>
      <c r="R93" s="510"/>
      <c r="S93" s="527">
        <f t="shared" si="21"/>
        <v>0</v>
      </c>
      <c r="T93" s="508"/>
      <c r="U93" s="509"/>
      <c r="V93" s="510"/>
      <c r="W93" s="510"/>
      <c r="X93" s="527">
        <f t="shared" si="22"/>
        <v>0</v>
      </c>
      <c r="Y93" s="508"/>
      <c r="Z93" s="509"/>
      <c r="AA93" s="510"/>
      <c r="AB93" s="510"/>
      <c r="AC93" s="527">
        <f t="shared" si="23"/>
        <v>0</v>
      </c>
      <c r="AD93" s="511"/>
      <c r="AE93" s="509"/>
      <c r="AF93" s="510"/>
      <c r="AG93" s="510"/>
      <c r="AH93" s="527">
        <f t="shared" si="24"/>
        <v>0</v>
      </c>
      <c r="AI93" s="508"/>
      <c r="AJ93" s="509"/>
      <c r="AK93" s="510"/>
      <c r="AL93" s="510"/>
      <c r="AM93" s="527">
        <f t="shared" si="25"/>
        <v>0</v>
      </c>
    </row>
    <row r="94" spans="1:39" ht="20.100000000000001" customHeight="1" x14ac:dyDescent="0.2">
      <c r="A94" s="495" t="s">
        <v>530</v>
      </c>
      <c r="B94" s="496">
        <f t="shared" si="17"/>
        <v>0</v>
      </c>
      <c r="C94" s="497"/>
      <c r="D94" s="498"/>
      <c r="E94" s="499" t="s">
        <v>297</v>
      </c>
      <c r="F94" s="500" t="str">
        <f t="shared" si="18"/>
        <v/>
      </c>
      <c r="G94" s="501"/>
      <c r="H94" s="502"/>
      <c r="I94" s="503"/>
      <c r="J94" s="504"/>
      <c r="K94" s="505">
        <f t="shared" si="19"/>
        <v>0</v>
      </c>
      <c r="L94" s="506"/>
      <c r="M94" s="507"/>
      <c r="N94" s="505">
        <f t="shared" si="20"/>
        <v>0</v>
      </c>
      <c r="O94" s="508"/>
      <c r="P94" s="509"/>
      <c r="Q94" s="510"/>
      <c r="R94" s="510"/>
      <c r="S94" s="527">
        <f t="shared" si="21"/>
        <v>0</v>
      </c>
      <c r="T94" s="508"/>
      <c r="U94" s="509"/>
      <c r="V94" s="510"/>
      <c r="W94" s="510"/>
      <c r="X94" s="527">
        <f t="shared" si="22"/>
        <v>0</v>
      </c>
      <c r="Y94" s="508"/>
      <c r="Z94" s="509"/>
      <c r="AA94" s="510"/>
      <c r="AB94" s="510"/>
      <c r="AC94" s="527">
        <f t="shared" si="23"/>
        <v>0</v>
      </c>
      <c r="AD94" s="511"/>
      <c r="AE94" s="509"/>
      <c r="AF94" s="510"/>
      <c r="AG94" s="510"/>
      <c r="AH94" s="527">
        <f t="shared" si="24"/>
        <v>0</v>
      </c>
      <c r="AI94" s="508"/>
      <c r="AJ94" s="509"/>
      <c r="AK94" s="510"/>
      <c r="AL94" s="510"/>
      <c r="AM94" s="527">
        <f t="shared" si="25"/>
        <v>0</v>
      </c>
    </row>
    <row r="95" spans="1:39" ht="20.100000000000001" customHeight="1" x14ac:dyDescent="0.2">
      <c r="A95" s="495" t="s">
        <v>531</v>
      </c>
      <c r="B95" s="496">
        <f t="shared" si="17"/>
        <v>0</v>
      </c>
      <c r="C95" s="497"/>
      <c r="D95" s="498"/>
      <c r="E95" s="499" t="s">
        <v>297</v>
      </c>
      <c r="F95" s="500" t="str">
        <f t="shared" si="18"/>
        <v/>
      </c>
      <c r="G95" s="501"/>
      <c r="H95" s="502"/>
      <c r="I95" s="503"/>
      <c r="J95" s="504"/>
      <c r="K95" s="505">
        <f t="shared" si="19"/>
        <v>0</v>
      </c>
      <c r="L95" s="506"/>
      <c r="M95" s="507"/>
      <c r="N95" s="505">
        <f t="shared" si="20"/>
        <v>0</v>
      </c>
      <c r="O95" s="508"/>
      <c r="P95" s="509"/>
      <c r="Q95" s="510"/>
      <c r="R95" s="510"/>
      <c r="S95" s="527">
        <f t="shared" si="21"/>
        <v>0</v>
      </c>
      <c r="T95" s="508"/>
      <c r="U95" s="509"/>
      <c r="V95" s="510"/>
      <c r="W95" s="510"/>
      <c r="X95" s="527">
        <f t="shared" si="22"/>
        <v>0</v>
      </c>
      <c r="Y95" s="508"/>
      <c r="Z95" s="509"/>
      <c r="AA95" s="510"/>
      <c r="AB95" s="510"/>
      <c r="AC95" s="527">
        <f t="shared" si="23"/>
        <v>0</v>
      </c>
      <c r="AD95" s="511"/>
      <c r="AE95" s="509"/>
      <c r="AF95" s="510"/>
      <c r="AG95" s="510"/>
      <c r="AH95" s="527">
        <f t="shared" si="24"/>
        <v>0</v>
      </c>
      <c r="AI95" s="508"/>
      <c r="AJ95" s="509"/>
      <c r="AK95" s="510"/>
      <c r="AL95" s="510"/>
      <c r="AM95" s="527">
        <f t="shared" si="25"/>
        <v>0</v>
      </c>
    </row>
    <row r="96" spans="1:39" ht="20.100000000000001" customHeight="1" x14ac:dyDescent="0.2">
      <c r="A96" s="495" t="s">
        <v>532</v>
      </c>
      <c r="B96" s="496">
        <f t="shared" si="17"/>
        <v>0</v>
      </c>
      <c r="C96" s="497"/>
      <c r="D96" s="498"/>
      <c r="E96" s="499" t="s">
        <v>297</v>
      </c>
      <c r="F96" s="500" t="str">
        <f t="shared" si="18"/>
        <v/>
      </c>
      <c r="G96" s="501"/>
      <c r="H96" s="502"/>
      <c r="I96" s="503"/>
      <c r="J96" s="504"/>
      <c r="K96" s="505">
        <f t="shared" si="19"/>
        <v>0</v>
      </c>
      <c r="L96" s="506"/>
      <c r="M96" s="507"/>
      <c r="N96" s="505">
        <f t="shared" si="20"/>
        <v>0</v>
      </c>
      <c r="O96" s="508"/>
      <c r="P96" s="509"/>
      <c r="Q96" s="510"/>
      <c r="R96" s="510"/>
      <c r="S96" s="527">
        <f t="shared" si="21"/>
        <v>0</v>
      </c>
      <c r="T96" s="508"/>
      <c r="U96" s="509"/>
      <c r="V96" s="510"/>
      <c r="W96" s="510"/>
      <c r="X96" s="527">
        <f t="shared" si="22"/>
        <v>0</v>
      </c>
      <c r="Y96" s="508"/>
      <c r="Z96" s="509"/>
      <c r="AA96" s="510"/>
      <c r="AB96" s="510"/>
      <c r="AC96" s="527">
        <f t="shared" si="23"/>
        <v>0</v>
      </c>
      <c r="AD96" s="511"/>
      <c r="AE96" s="509"/>
      <c r="AF96" s="510"/>
      <c r="AG96" s="510"/>
      <c r="AH96" s="527">
        <f t="shared" si="24"/>
        <v>0</v>
      </c>
      <c r="AI96" s="508"/>
      <c r="AJ96" s="509"/>
      <c r="AK96" s="510"/>
      <c r="AL96" s="510"/>
      <c r="AM96" s="527">
        <f t="shared" si="25"/>
        <v>0</v>
      </c>
    </row>
    <row r="97" spans="1:39" ht="20.100000000000001" customHeight="1" x14ac:dyDescent="0.2">
      <c r="A97" s="495" t="s">
        <v>533</v>
      </c>
      <c r="B97" s="496">
        <f t="shared" si="17"/>
        <v>0</v>
      </c>
      <c r="C97" s="497"/>
      <c r="D97" s="498"/>
      <c r="E97" s="499" t="s">
        <v>297</v>
      </c>
      <c r="F97" s="500" t="str">
        <f t="shared" si="18"/>
        <v/>
      </c>
      <c r="G97" s="501"/>
      <c r="H97" s="502"/>
      <c r="I97" s="503"/>
      <c r="J97" s="504"/>
      <c r="K97" s="505">
        <f t="shared" si="19"/>
        <v>0</v>
      </c>
      <c r="L97" s="506"/>
      <c r="M97" s="507"/>
      <c r="N97" s="505">
        <f t="shared" si="20"/>
        <v>0</v>
      </c>
      <c r="O97" s="508"/>
      <c r="P97" s="509"/>
      <c r="Q97" s="510"/>
      <c r="R97" s="510"/>
      <c r="S97" s="527">
        <f t="shared" si="21"/>
        <v>0</v>
      </c>
      <c r="T97" s="508"/>
      <c r="U97" s="509"/>
      <c r="V97" s="510"/>
      <c r="W97" s="510"/>
      <c r="X97" s="527">
        <f t="shared" si="22"/>
        <v>0</v>
      </c>
      <c r="Y97" s="508"/>
      <c r="Z97" s="509"/>
      <c r="AA97" s="510"/>
      <c r="AB97" s="510"/>
      <c r="AC97" s="527">
        <f t="shared" si="23"/>
        <v>0</v>
      </c>
      <c r="AD97" s="511"/>
      <c r="AE97" s="509"/>
      <c r="AF97" s="510"/>
      <c r="AG97" s="510"/>
      <c r="AH97" s="527">
        <f t="shared" si="24"/>
        <v>0</v>
      </c>
      <c r="AI97" s="508"/>
      <c r="AJ97" s="509"/>
      <c r="AK97" s="510"/>
      <c r="AL97" s="510"/>
      <c r="AM97" s="527">
        <f t="shared" si="25"/>
        <v>0</v>
      </c>
    </row>
    <row r="98" spans="1:39" ht="20.100000000000001" customHeight="1" x14ac:dyDescent="0.2">
      <c r="A98" s="495" t="s">
        <v>534</v>
      </c>
      <c r="B98" s="496">
        <f t="shared" si="17"/>
        <v>0</v>
      </c>
      <c r="C98" s="497"/>
      <c r="D98" s="498"/>
      <c r="E98" s="499" t="s">
        <v>297</v>
      </c>
      <c r="F98" s="500" t="str">
        <f t="shared" si="18"/>
        <v/>
      </c>
      <c r="G98" s="501"/>
      <c r="H98" s="502"/>
      <c r="I98" s="503"/>
      <c r="J98" s="504"/>
      <c r="K98" s="505">
        <f t="shared" si="19"/>
        <v>0</v>
      </c>
      <c r="L98" s="506"/>
      <c r="M98" s="507"/>
      <c r="N98" s="505">
        <f t="shared" si="20"/>
        <v>0</v>
      </c>
      <c r="O98" s="508"/>
      <c r="P98" s="509"/>
      <c r="Q98" s="510"/>
      <c r="R98" s="510"/>
      <c r="S98" s="527">
        <f t="shared" si="21"/>
        <v>0</v>
      </c>
      <c r="T98" s="508"/>
      <c r="U98" s="509"/>
      <c r="V98" s="510"/>
      <c r="W98" s="510"/>
      <c r="X98" s="527">
        <f t="shared" si="22"/>
        <v>0</v>
      </c>
      <c r="Y98" s="508"/>
      <c r="Z98" s="509"/>
      <c r="AA98" s="510"/>
      <c r="AB98" s="510"/>
      <c r="AC98" s="527">
        <f t="shared" si="23"/>
        <v>0</v>
      </c>
      <c r="AD98" s="511"/>
      <c r="AE98" s="509"/>
      <c r="AF98" s="510"/>
      <c r="AG98" s="510"/>
      <c r="AH98" s="527">
        <f t="shared" si="24"/>
        <v>0</v>
      </c>
      <c r="AI98" s="508"/>
      <c r="AJ98" s="509"/>
      <c r="AK98" s="510"/>
      <c r="AL98" s="510"/>
      <c r="AM98" s="527">
        <f t="shared" si="25"/>
        <v>0</v>
      </c>
    </row>
    <row r="99" spans="1:39" ht="20.100000000000001" customHeight="1" x14ac:dyDescent="0.2">
      <c r="A99" s="495" t="s">
        <v>535</v>
      </c>
      <c r="B99" s="496">
        <f t="shared" si="17"/>
        <v>0</v>
      </c>
      <c r="C99" s="497"/>
      <c r="D99" s="498"/>
      <c r="E99" s="499" t="s">
        <v>297</v>
      </c>
      <c r="F99" s="500" t="str">
        <f t="shared" si="18"/>
        <v/>
      </c>
      <c r="G99" s="501"/>
      <c r="H99" s="502"/>
      <c r="I99" s="503"/>
      <c r="J99" s="504"/>
      <c r="K99" s="505">
        <f t="shared" si="19"/>
        <v>0</v>
      </c>
      <c r="L99" s="506"/>
      <c r="M99" s="507"/>
      <c r="N99" s="505">
        <f t="shared" si="20"/>
        <v>0</v>
      </c>
      <c r="O99" s="508"/>
      <c r="P99" s="509"/>
      <c r="Q99" s="510"/>
      <c r="R99" s="510"/>
      <c r="S99" s="527">
        <f t="shared" si="21"/>
        <v>0</v>
      </c>
      <c r="T99" s="508"/>
      <c r="U99" s="509"/>
      <c r="V99" s="510"/>
      <c r="W99" s="510"/>
      <c r="X99" s="527">
        <f t="shared" si="22"/>
        <v>0</v>
      </c>
      <c r="Y99" s="508"/>
      <c r="Z99" s="509"/>
      <c r="AA99" s="510"/>
      <c r="AB99" s="510"/>
      <c r="AC99" s="527">
        <f t="shared" si="23"/>
        <v>0</v>
      </c>
      <c r="AD99" s="511"/>
      <c r="AE99" s="509"/>
      <c r="AF99" s="510"/>
      <c r="AG99" s="510"/>
      <c r="AH99" s="527">
        <f t="shared" si="24"/>
        <v>0</v>
      </c>
      <c r="AI99" s="508"/>
      <c r="AJ99" s="509"/>
      <c r="AK99" s="510"/>
      <c r="AL99" s="510"/>
      <c r="AM99" s="527">
        <f t="shared" si="25"/>
        <v>0</v>
      </c>
    </row>
    <row r="100" spans="1:39" ht="20.100000000000001" customHeight="1" x14ac:dyDescent="0.2">
      <c r="A100" s="495" t="s">
        <v>536</v>
      </c>
      <c r="B100" s="496">
        <f t="shared" si="17"/>
        <v>0</v>
      </c>
      <c r="C100" s="497"/>
      <c r="D100" s="498"/>
      <c r="E100" s="499" t="s">
        <v>297</v>
      </c>
      <c r="F100" s="500" t="str">
        <f t="shared" si="18"/>
        <v/>
      </c>
      <c r="G100" s="501"/>
      <c r="H100" s="502"/>
      <c r="I100" s="503"/>
      <c r="J100" s="504"/>
      <c r="K100" s="505">
        <f t="shared" si="19"/>
        <v>0</v>
      </c>
      <c r="L100" s="506"/>
      <c r="M100" s="507"/>
      <c r="N100" s="505">
        <f t="shared" si="20"/>
        <v>0</v>
      </c>
      <c r="O100" s="508"/>
      <c r="P100" s="509"/>
      <c r="Q100" s="510"/>
      <c r="R100" s="510"/>
      <c r="S100" s="527">
        <f t="shared" si="21"/>
        <v>0</v>
      </c>
      <c r="T100" s="508"/>
      <c r="U100" s="509"/>
      <c r="V100" s="510"/>
      <c r="W100" s="510"/>
      <c r="X100" s="527">
        <f t="shared" si="22"/>
        <v>0</v>
      </c>
      <c r="Y100" s="508"/>
      <c r="Z100" s="509"/>
      <c r="AA100" s="510"/>
      <c r="AB100" s="510"/>
      <c r="AC100" s="527">
        <f t="shared" si="23"/>
        <v>0</v>
      </c>
      <c r="AD100" s="511"/>
      <c r="AE100" s="509"/>
      <c r="AF100" s="510"/>
      <c r="AG100" s="510"/>
      <c r="AH100" s="527">
        <f t="shared" si="24"/>
        <v>0</v>
      </c>
      <c r="AI100" s="508"/>
      <c r="AJ100" s="509"/>
      <c r="AK100" s="510"/>
      <c r="AL100" s="510"/>
      <c r="AM100" s="527">
        <f t="shared" si="25"/>
        <v>0</v>
      </c>
    </row>
    <row r="101" spans="1:39" ht="20.100000000000001" customHeight="1" x14ac:dyDescent="0.2">
      <c r="A101" s="495" t="s">
        <v>537</v>
      </c>
      <c r="B101" s="496">
        <f t="shared" si="17"/>
        <v>0</v>
      </c>
      <c r="C101" s="497"/>
      <c r="D101" s="498"/>
      <c r="E101" s="499" t="s">
        <v>297</v>
      </c>
      <c r="F101" s="500" t="str">
        <f t="shared" si="18"/>
        <v/>
      </c>
      <c r="G101" s="501"/>
      <c r="H101" s="502"/>
      <c r="I101" s="503"/>
      <c r="J101" s="504"/>
      <c r="K101" s="505">
        <f t="shared" si="19"/>
        <v>0</v>
      </c>
      <c r="L101" s="506"/>
      <c r="M101" s="507"/>
      <c r="N101" s="505">
        <f t="shared" si="20"/>
        <v>0</v>
      </c>
      <c r="O101" s="508"/>
      <c r="P101" s="509"/>
      <c r="Q101" s="510"/>
      <c r="R101" s="510"/>
      <c r="S101" s="527">
        <f t="shared" si="21"/>
        <v>0</v>
      </c>
      <c r="T101" s="508"/>
      <c r="U101" s="509"/>
      <c r="V101" s="510"/>
      <c r="W101" s="510"/>
      <c r="X101" s="527">
        <f t="shared" si="22"/>
        <v>0</v>
      </c>
      <c r="Y101" s="508"/>
      <c r="Z101" s="509"/>
      <c r="AA101" s="510"/>
      <c r="AB101" s="510"/>
      <c r="AC101" s="527">
        <f t="shared" si="23"/>
        <v>0</v>
      </c>
      <c r="AD101" s="511"/>
      <c r="AE101" s="509"/>
      <c r="AF101" s="510"/>
      <c r="AG101" s="510"/>
      <c r="AH101" s="527">
        <f t="shared" si="24"/>
        <v>0</v>
      </c>
      <c r="AI101" s="508"/>
      <c r="AJ101" s="509"/>
      <c r="AK101" s="510"/>
      <c r="AL101" s="510"/>
      <c r="AM101" s="527">
        <f t="shared" si="25"/>
        <v>0</v>
      </c>
    </row>
    <row r="102" spans="1:39" ht="20.100000000000001" customHeight="1" x14ac:dyDescent="0.2">
      <c r="A102" s="495" t="s">
        <v>538</v>
      </c>
      <c r="B102" s="496">
        <f t="shared" si="17"/>
        <v>0</v>
      </c>
      <c r="C102" s="497"/>
      <c r="D102" s="498"/>
      <c r="E102" s="499" t="s">
        <v>297</v>
      </c>
      <c r="F102" s="500" t="str">
        <f t="shared" si="18"/>
        <v/>
      </c>
      <c r="G102" s="501"/>
      <c r="H102" s="502"/>
      <c r="I102" s="503"/>
      <c r="J102" s="504"/>
      <c r="K102" s="505">
        <f t="shared" si="19"/>
        <v>0</v>
      </c>
      <c r="L102" s="506"/>
      <c r="M102" s="507"/>
      <c r="N102" s="505">
        <f t="shared" si="20"/>
        <v>0</v>
      </c>
      <c r="O102" s="508"/>
      <c r="P102" s="509"/>
      <c r="Q102" s="510"/>
      <c r="R102" s="510"/>
      <c r="S102" s="527">
        <f t="shared" si="21"/>
        <v>0</v>
      </c>
      <c r="T102" s="508"/>
      <c r="U102" s="509"/>
      <c r="V102" s="510"/>
      <c r="W102" s="510"/>
      <c r="X102" s="527">
        <f t="shared" si="22"/>
        <v>0</v>
      </c>
      <c r="Y102" s="508"/>
      <c r="Z102" s="509"/>
      <c r="AA102" s="510"/>
      <c r="AB102" s="510"/>
      <c r="AC102" s="527">
        <f t="shared" si="23"/>
        <v>0</v>
      </c>
      <c r="AD102" s="511"/>
      <c r="AE102" s="509"/>
      <c r="AF102" s="510"/>
      <c r="AG102" s="510"/>
      <c r="AH102" s="527">
        <f t="shared" si="24"/>
        <v>0</v>
      </c>
      <c r="AI102" s="508"/>
      <c r="AJ102" s="509"/>
      <c r="AK102" s="510"/>
      <c r="AL102" s="510"/>
      <c r="AM102" s="527">
        <f t="shared" si="25"/>
        <v>0</v>
      </c>
    </row>
    <row r="103" spans="1:39" ht="20.100000000000001" customHeight="1" x14ac:dyDescent="0.2">
      <c r="A103" s="495" t="s">
        <v>539</v>
      </c>
      <c r="B103" s="496">
        <f t="shared" si="17"/>
        <v>0</v>
      </c>
      <c r="C103" s="497"/>
      <c r="D103" s="498"/>
      <c r="E103" s="499" t="s">
        <v>297</v>
      </c>
      <c r="F103" s="500" t="str">
        <f t="shared" si="18"/>
        <v/>
      </c>
      <c r="G103" s="501"/>
      <c r="H103" s="502"/>
      <c r="I103" s="503"/>
      <c r="J103" s="504"/>
      <c r="K103" s="505">
        <f t="shared" si="19"/>
        <v>0</v>
      </c>
      <c r="L103" s="506"/>
      <c r="M103" s="507"/>
      <c r="N103" s="505">
        <f t="shared" si="20"/>
        <v>0</v>
      </c>
      <c r="O103" s="508"/>
      <c r="P103" s="509"/>
      <c r="Q103" s="510"/>
      <c r="R103" s="510"/>
      <c r="S103" s="527">
        <f t="shared" si="21"/>
        <v>0</v>
      </c>
      <c r="T103" s="508"/>
      <c r="U103" s="509"/>
      <c r="V103" s="510"/>
      <c r="W103" s="510"/>
      <c r="X103" s="527">
        <f t="shared" si="22"/>
        <v>0</v>
      </c>
      <c r="Y103" s="508"/>
      <c r="Z103" s="509"/>
      <c r="AA103" s="510"/>
      <c r="AB103" s="510"/>
      <c r="AC103" s="527">
        <f t="shared" si="23"/>
        <v>0</v>
      </c>
      <c r="AD103" s="511"/>
      <c r="AE103" s="509"/>
      <c r="AF103" s="510"/>
      <c r="AG103" s="510"/>
      <c r="AH103" s="527">
        <f t="shared" si="24"/>
        <v>0</v>
      </c>
      <c r="AI103" s="508"/>
      <c r="AJ103" s="509"/>
      <c r="AK103" s="510"/>
      <c r="AL103" s="510"/>
      <c r="AM103" s="527">
        <f t="shared" si="25"/>
        <v>0</v>
      </c>
    </row>
    <row r="104" spans="1:39" ht="20.100000000000001" customHeight="1" x14ac:dyDescent="0.2">
      <c r="A104" s="495" t="s">
        <v>540</v>
      </c>
      <c r="B104" s="496">
        <f t="shared" si="17"/>
        <v>0</v>
      </c>
      <c r="C104" s="497"/>
      <c r="D104" s="498"/>
      <c r="E104" s="499" t="s">
        <v>297</v>
      </c>
      <c r="F104" s="500" t="str">
        <f t="shared" si="18"/>
        <v/>
      </c>
      <c r="G104" s="501"/>
      <c r="H104" s="502"/>
      <c r="I104" s="503"/>
      <c r="J104" s="504"/>
      <c r="K104" s="505">
        <f t="shared" si="19"/>
        <v>0</v>
      </c>
      <c r="L104" s="506"/>
      <c r="M104" s="507"/>
      <c r="N104" s="505">
        <f t="shared" si="20"/>
        <v>0</v>
      </c>
      <c r="O104" s="508"/>
      <c r="P104" s="509"/>
      <c r="Q104" s="510"/>
      <c r="R104" s="510"/>
      <c r="S104" s="527">
        <f t="shared" si="21"/>
        <v>0</v>
      </c>
      <c r="T104" s="508"/>
      <c r="U104" s="509"/>
      <c r="V104" s="510"/>
      <c r="W104" s="510"/>
      <c r="X104" s="527">
        <f t="shared" si="22"/>
        <v>0</v>
      </c>
      <c r="Y104" s="508"/>
      <c r="Z104" s="509"/>
      <c r="AA104" s="510"/>
      <c r="AB104" s="510"/>
      <c r="AC104" s="527">
        <f t="shared" si="23"/>
        <v>0</v>
      </c>
      <c r="AD104" s="511"/>
      <c r="AE104" s="509"/>
      <c r="AF104" s="510"/>
      <c r="AG104" s="510"/>
      <c r="AH104" s="527">
        <f t="shared" si="24"/>
        <v>0</v>
      </c>
      <c r="AI104" s="508"/>
      <c r="AJ104" s="509"/>
      <c r="AK104" s="510"/>
      <c r="AL104" s="510"/>
      <c r="AM104" s="527">
        <f t="shared" si="25"/>
        <v>0</v>
      </c>
    </row>
    <row r="105" spans="1:39" ht="20.100000000000001" customHeight="1" x14ac:dyDescent="0.2">
      <c r="A105" s="495" t="s">
        <v>541</v>
      </c>
      <c r="B105" s="496">
        <f t="shared" si="17"/>
        <v>0</v>
      </c>
      <c r="C105" s="497"/>
      <c r="D105" s="498"/>
      <c r="E105" s="499" t="s">
        <v>297</v>
      </c>
      <c r="F105" s="500" t="str">
        <f t="shared" si="18"/>
        <v/>
      </c>
      <c r="G105" s="501"/>
      <c r="H105" s="502"/>
      <c r="I105" s="503"/>
      <c r="J105" s="504"/>
      <c r="K105" s="505">
        <f t="shared" si="19"/>
        <v>0</v>
      </c>
      <c r="L105" s="506"/>
      <c r="M105" s="507"/>
      <c r="N105" s="505">
        <f t="shared" si="20"/>
        <v>0</v>
      </c>
      <c r="O105" s="508"/>
      <c r="P105" s="509"/>
      <c r="Q105" s="510"/>
      <c r="R105" s="510"/>
      <c r="S105" s="527">
        <f t="shared" si="21"/>
        <v>0</v>
      </c>
      <c r="T105" s="508"/>
      <c r="U105" s="509"/>
      <c r="V105" s="510"/>
      <c r="W105" s="510"/>
      <c r="X105" s="527">
        <f t="shared" si="22"/>
        <v>0</v>
      </c>
      <c r="Y105" s="508"/>
      <c r="Z105" s="509"/>
      <c r="AA105" s="510"/>
      <c r="AB105" s="510"/>
      <c r="AC105" s="527">
        <f t="shared" si="23"/>
        <v>0</v>
      </c>
      <c r="AD105" s="511"/>
      <c r="AE105" s="509"/>
      <c r="AF105" s="510"/>
      <c r="AG105" s="510"/>
      <c r="AH105" s="527">
        <f t="shared" si="24"/>
        <v>0</v>
      </c>
      <c r="AI105" s="508"/>
      <c r="AJ105" s="509"/>
      <c r="AK105" s="510"/>
      <c r="AL105" s="510"/>
      <c r="AM105" s="527">
        <f t="shared" si="25"/>
        <v>0</v>
      </c>
    </row>
    <row r="106" spans="1:39" ht="20.100000000000001" customHeight="1" x14ac:dyDescent="0.2">
      <c r="A106" s="495" t="s">
        <v>542</v>
      </c>
      <c r="B106" s="496">
        <f t="shared" si="17"/>
        <v>0</v>
      </c>
      <c r="C106" s="497"/>
      <c r="D106" s="498"/>
      <c r="E106" s="499" t="s">
        <v>297</v>
      </c>
      <c r="F106" s="500" t="str">
        <f t="shared" si="18"/>
        <v/>
      </c>
      <c r="G106" s="501"/>
      <c r="H106" s="502"/>
      <c r="I106" s="503"/>
      <c r="J106" s="504"/>
      <c r="K106" s="505">
        <f t="shared" si="19"/>
        <v>0</v>
      </c>
      <c r="L106" s="506"/>
      <c r="M106" s="507"/>
      <c r="N106" s="505">
        <f t="shared" si="20"/>
        <v>0</v>
      </c>
      <c r="O106" s="508"/>
      <c r="P106" s="509"/>
      <c r="Q106" s="510"/>
      <c r="R106" s="510"/>
      <c r="S106" s="527">
        <f t="shared" si="21"/>
        <v>0</v>
      </c>
      <c r="T106" s="508"/>
      <c r="U106" s="509"/>
      <c r="V106" s="510"/>
      <c r="W106" s="510"/>
      <c r="X106" s="527">
        <f t="shared" si="22"/>
        <v>0</v>
      </c>
      <c r="Y106" s="508"/>
      <c r="Z106" s="509"/>
      <c r="AA106" s="510"/>
      <c r="AB106" s="510"/>
      <c r="AC106" s="527">
        <f t="shared" si="23"/>
        <v>0</v>
      </c>
      <c r="AD106" s="511"/>
      <c r="AE106" s="509"/>
      <c r="AF106" s="510"/>
      <c r="AG106" s="510"/>
      <c r="AH106" s="527">
        <f t="shared" si="24"/>
        <v>0</v>
      </c>
      <c r="AI106" s="508"/>
      <c r="AJ106" s="509"/>
      <c r="AK106" s="510"/>
      <c r="AL106" s="510"/>
      <c r="AM106" s="527">
        <f t="shared" si="25"/>
        <v>0</v>
      </c>
    </row>
    <row r="107" spans="1:39" ht="20.100000000000001" customHeight="1" x14ac:dyDescent="0.2">
      <c r="A107" s="495" t="s">
        <v>543</v>
      </c>
      <c r="B107" s="496">
        <f t="shared" si="17"/>
        <v>0</v>
      </c>
      <c r="C107" s="497"/>
      <c r="D107" s="498"/>
      <c r="E107" s="499" t="s">
        <v>297</v>
      </c>
      <c r="F107" s="500" t="str">
        <f t="shared" si="18"/>
        <v/>
      </c>
      <c r="G107" s="501"/>
      <c r="H107" s="502"/>
      <c r="I107" s="503"/>
      <c r="J107" s="504"/>
      <c r="K107" s="505">
        <f t="shared" si="19"/>
        <v>0</v>
      </c>
      <c r="L107" s="506"/>
      <c r="M107" s="507"/>
      <c r="N107" s="505">
        <f t="shared" si="20"/>
        <v>0</v>
      </c>
      <c r="O107" s="508"/>
      <c r="P107" s="509"/>
      <c r="Q107" s="510"/>
      <c r="R107" s="510"/>
      <c r="S107" s="527">
        <f t="shared" si="21"/>
        <v>0</v>
      </c>
      <c r="T107" s="508"/>
      <c r="U107" s="509"/>
      <c r="V107" s="510"/>
      <c r="W107" s="510"/>
      <c r="X107" s="527">
        <f t="shared" si="22"/>
        <v>0</v>
      </c>
      <c r="Y107" s="508"/>
      <c r="Z107" s="509"/>
      <c r="AA107" s="510"/>
      <c r="AB107" s="510"/>
      <c r="AC107" s="527">
        <f t="shared" si="23"/>
        <v>0</v>
      </c>
      <c r="AD107" s="511"/>
      <c r="AE107" s="509"/>
      <c r="AF107" s="510"/>
      <c r="AG107" s="510"/>
      <c r="AH107" s="527">
        <f t="shared" si="24"/>
        <v>0</v>
      </c>
      <c r="AI107" s="508"/>
      <c r="AJ107" s="509"/>
      <c r="AK107" s="510"/>
      <c r="AL107" s="510"/>
      <c r="AM107" s="527">
        <f t="shared" si="25"/>
        <v>0</v>
      </c>
    </row>
    <row r="108" spans="1:39" ht="20.100000000000001" customHeight="1" x14ac:dyDescent="0.2">
      <c r="A108" s="495" t="s">
        <v>544</v>
      </c>
      <c r="B108" s="496">
        <f t="shared" si="17"/>
        <v>0</v>
      </c>
      <c r="C108" s="497"/>
      <c r="D108" s="498"/>
      <c r="E108" s="499" t="s">
        <v>297</v>
      </c>
      <c r="F108" s="500" t="str">
        <f t="shared" si="18"/>
        <v/>
      </c>
      <c r="G108" s="501"/>
      <c r="H108" s="502"/>
      <c r="I108" s="503"/>
      <c r="J108" s="504"/>
      <c r="K108" s="505">
        <f t="shared" si="19"/>
        <v>0</v>
      </c>
      <c r="L108" s="506"/>
      <c r="M108" s="507"/>
      <c r="N108" s="505">
        <f t="shared" si="20"/>
        <v>0</v>
      </c>
      <c r="O108" s="508"/>
      <c r="P108" s="509"/>
      <c r="Q108" s="510"/>
      <c r="R108" s="510"/>
      <c r="S108" s="527">
        <f t="shared" si="21"/>
        <v>0</v>
      </c>
      <c r="T108" s="508"/>
      <c r="U108" s="509"/>
      <c r="V108" s="510"/>
      <c r="W108" s="510"/>
      <c r="X108" s="527">
        <f t="shared" si="22"/>
        <v>0</v>
      </c>
      <c r="Y108" s="508"/>
      <c r="Z108" s="509"/>
      <c r="AA108" s="510"/>
      <c r="AB108" s="510"/>
      <c r="AC108" s="527">
        <f t="shared" si="23"/>
        <v>0</v>
      </c>
      <c r="AD108" s="511"/>
      <c r="AE108" s="509"/>
      <c r="AF108" s="510"/>
      <c r="AG108" s="510"/>
      <c r="AH108" s="527">
        <f t="shared" si="24"/>
        <v>0</v>
      </c>
      <c r="AI108" s="508"/>
      <c r="AJ108" s="509"/>
      <c r="AK108" s="510"/>
      <c r="AL108" s="510"/>
      <c r="AM108" s="527">
        <f t="shared" si="25"/>
        <v>0</v>
      </c>
    </row>
    <row r="109" spans="1:39" ht="20.100000000000001" customHeight="1" x14ac:dyDescent="0.2">
      <c r="A109" s="495" t="s">
        <v>545</v>
      </c>
      <c r="B109" s="496">
        <f t="shared" si="17"/>
        <v>0</v>
      </c>
      <c r="C109" s="497"/>
      <c r="D109" s="498"/>
      <c r="E109" s="499" t="s">
        <v>297</v>
      </c>
      <c r="F109" s="500" t="str">
        <f t="shared" si="18"/>
        <v/>
      </c>
      <c r="G109" s="501"/>
      <c r="H109" s="502"/>
      <c r="I109" s="503"/>
      <c r="J109" s="504"/>
      <c r="K109" s="505">
        <f t="shared" si="19"/>
        <v>0</v>
      </c>
      <c r="L109" s="506"/>
      <c r="M109" s="507"/>
      <c r="N109" s="505">
        <f t="shared" si="20"/>
        <v>0</v>
      </c>
      <c r="O109" s="508"/>
      <c r="P109" s="509"/>
      <c r="Q109" s="510"/>
      <c r="R109" s="510"/>
      <c r="S109" s="527">
        <f t="shared" si="21"/>
        <v>0</v>
      </c>
      <c r="T109" s="508"/>
      <c r="U109" s="509"/>
      <c r="V109" s="510"/>
      <c r="W109" s="510"/>
      <c r="X109" s="527">
        <f t="shared" si="22"/>
        <v>0</v>
      </c>
      <c r="Y109" s="508"/>
      <c r="Z109" s="509"/>
      <c r="AA109" s="510"/>
      <c r="AB109" s="510"/>
      <c r="AC109" s="527">
        <f t="shared" si="23"/>
        <v>0</v>
      </c>
      <c r="AD109" s="511"/>
      <c r="AE109" s="509"/>
      <c r="AF109" s="510"/>
      <c r="AG109" s="510"/>
      <c r="AH109" s="527">
        <f t="shared" si="24"/>
        <v>0</v>
      </c>
      <c r="AI109" s="508"/>
      <c r="AJ109" s="509"/>
      <c r="AK109" s="510"/>
      <c r="AL109" s="510"/>
      <c r="AM109" s="527">
        <f t="shared" si="25"/>
        <v>0</v>
      </c>
    </row>
    <row r="110" spans="1:39" ht="20.100000000000001" customHeight="1" x14ac:dyDescent="0.2">
      <c r="A110" s="495" t="s">
        <v>546</v>
      </c>
      <c r="B110" s="496">
        <f t="shared" si="17"/>
        <v>0</v>
      </c>
      <c r="C110" s="497"/>
      <c r="D110" s="498"/>
      <c r="E110" s="499" t="s">
        <v>297</v>
      </c>
      <c r="F110" s="500" t="str">
        <f t="shared" si="18"/>
        <v/>
      </c>
      <c r="G110" s="501"/>
      <c r="H110" s="502"/>
      <c r="I110" s="503"/>
      <c r="J110" s="504"/>
      <c r="K110" s="505">
        <f t="shared" si="19"/>
        <v>0</v>
      </c>
      <c r="L110" s="506"/>
      <c r="M110" s="507"/>
      <c r="N110" s="505">
        <f t="shared" si="20"/>
        <v>0</v>
      </c>
      <c r="O110" s="508"/>
      <c r="P110" s="509"/>
      <c r="Q110" s="510"/>
      <c r="R110" s="510"/>
      <c r="S110" s="527">
        <f t="shared" si="21"/>
        <v>0</v>
      </c>
      <c r="T110" s="508"/>
      <c r="U110" s="509"/>
      <c r="V110" s="510"/>
      <c r="W110" s="510"/>
      <c r="X110" s="527">
        <f t="shared" si="22"/>
        <v>0</v>
      </c>
      <c r="Y110" s="508"/>
      <c r="Z110" s="509"/>
      <c r="AA110" s="510"/>
      <c r="AB110" s="510"/>
      <c r="AC110" s="527">
        <f t="shared" si="23"/>
        <v>0</v>
      </c>
      <c r="AD110" s="511"/>
      <c r="AE110" s="509"/>
      <c r="AF110" s="510"/>
      <c r="AG110" s="510"/>
      <c r="AH110" s="527">
        <f t="shared" si="24"/>
        <v>0</v>
      </c>
      <c r="AI110" s="508"/>
      <c r="AJ110" s="509"/>
      <c r="AK110" s="510"/>
      <c r="AL110" s="510"/>
      <c r="AM110" s="527">
        <f t="shared" si="25"/>
        <v>0</v>
      </c>
    </row>
    <row r="111" spans="1:39" ht="20.100000000000001" customHeight="1" x14ac:dyDescent="0.2">
      <c r="A111" s="495" t="s">
        <v>547</v>
      </c>
      <c r="B111" s="496">
        <f t="shared" si="17"/>
        <v>0</v>
      </c>
      <c r="C111" s="497"/>
      <c r="D111" s="498"/>
      <c r="E111" s="499" t="s">
        <v>297</v>
      </c>
      <c r="F111" s="500" t="str">
        <f t="shared" si="18"/>
        <v/>
      </c>
      <c r="G111" s="501"/>
      <c r="H111" s="502"/>
      <c r="I111" s="503"/>
      <c r="J111" s="504"/>
      <c r="K111" s="505">
        <f t="shared" si="19"/>
        <v>0</v>
      </c>
      <c r="L111" s="506"/>
      <c r="M111" s="507"/>
      <c r="N111" s="505">
        <f t="shared" si="20"/>
        <v>0</v>
      </c>
      <c r="O111" s="508"/>
      <c r="P111" s="509"/>
      <c r="Q111" s="510"/>
      <c r="R111" s="510"/>
      <c r="S111" s="527">
        <f t="shared" si="21"/>
        <v>0</v>
      </c>
      <c r="T111" s="508"/>
      <c r="U111" s="509"/>
      <c r="V111" s="510"/>
      <c r="W111" s="510"/>
      <c r="X111" s="527">
        <f t="shared" si="22"/>
        <v>0</v>
      </c>
      <c r="Y111" s="508"/>
      <c r="Z111" s="509"/>
      <c r="AA111" s="510"/>
      <c r="AB111" s="510"/>
      <c r="AC111" s="527">
        <f t="shared" si="23"/>
        <v>0</v>
      </c>
      <c r="AD111" s="511"/>
      <c r="AE111" s="509"/>
      <c r="AF111" s="510"/>
      <c r="AG111" s="510"/>
      <c r="AH111" s="527">
        <f t="shared" si="24"/>
        <v>0</v>
      </c>
      <c r="AI111" s="508"/>
      <c r="AJ111" s="509"/>
      <c r="AK111" s="510"/>
      <c r="AL111" s="510"/>
      <c r="AM111" s="527">
        <f t="shared" si="25"/>
        <v>0</v>
      </c>
    </row>
    <row r="112" spans="1:39" ht="20.100000000000001" customHeight="1" x14ac:dyDescent="0.2">
      <c r="A112" s="495" t="s">
        <v>548</v>
      </c>
      <c r="B112" s="496">
        <f t="shared" si="17"/>
        <v>0</v>
      </c>
      <c r="C112" s="497"/>
      <c r="D112" s="498"/>
      <c r="E112" s="499" t="s">
        <v>297</v>
      </c>
      <c r="F112" s="500" t="str">
        <f t="shared" si="18"/>
        <v/>
      </c>
      <c r="G112" s="501"/>
      <c r="H112" s="502"/>
      <c r="I112" s="503"/>
      <c r="J112" s="504"/>
      <c r="K112" s="505">
        <f t="shared" si="19"/>
        <v>0</v>
      </c>
      <c r="L112" s="506"/>
      <c r="M112" s="507"/>
      <c r="N112" s="505">
        <f t="shared" si="20"/>
        <v>0</v>
      </c>
      <c r="O112" s="508"/>
      <c r="P112" s="509"/>
      <c r="Q112" s="510"/>
      <c r="R112" s="510"/>
      <c r="S112" s="527">
        <f t="shared" si="21"/>
        <v>0</v>
      </c>
      <c r="T112" s="508"/>
      <c r="U112" s="509"/>
      <c r="V112" s="510"/>
      <c r="W112" s="510"/>
      <c r="X112" s="527">
        <f t="shared" si="22"/>
        <v>0</v>
      </c>
      <c r="Y112" s="508"/>
      <c r="Z112" s="509"/>
      <c r="AA112" s="510"/>
      <c r="AB112" s="510"/>
      <c r="AC112" s="527">
        <f t="shared" si="23"/>
        <v>0</v>
      </c>
      <c r="AD112" s="511"/>
      <c r="AE112" s="509"/>
      <c r="AF112" s="510"/>
      <c r="AG112" s="510"/>
      <c r="AH112" s="527">
        <f t="shared" si="24"/>
        <v>0</v>
      </c>
      <c r="AI112" s="508"/>
      <c r="AJ112" s="509"/>
      <c r="AK112" s="510"/>
      <c r="AL112" s="510"/>
      <c r="AM112" s="527">
        <f t="shared" si="25"/>
        <v>0</v>
      </c>
    </row>
    <row r="113" spans="1:39" ht="20.100000000000001" customHeight="1" x14ac:dyDescent="0.2">
      <c r="A113" s="495" t="s">
        <v>549</v>
      </c>
      <c r="B113" s="496">
        <f t="shared" si="17"/>
        <v>0</v>
      </c>
      <c r="C113" s="497"/>
      <c r="D113" s="498"/>
      <c r="E113" s="499" t="s">
        <v>297</v>
      </c>
      <c r="F113" s="500" t="str">
        <f t="shared" si="18"/>
        <v/>
      </c>
      <c r="G113" s="501"/>
      <c r="H113" s="502"/>
      <c r="I113" s="503"/>
      <c r="J113" s="504"/>
      <c r="K113" s="505">
        <f t="shared" si="19"/>
        <v>0</v>
      </c>
      <c r="L113" s="506"/>
      <c r="M113" s="507"/>
      <c r="N113" s="505">
        <f t="shared" si="20"/>
        <v>0</v>
      </c>
      <c r="O113" s="508"/>
      <c r="P113" s="509"/>
      <c r="Q113" s="510"/>
      <c r="R113" s="510"/>
      <c r="S113" s="527">
        <f t="shared" si="21"/>
        <v>0</v>
      </c>
      <c r="T113" s="508"/>
      <c r="U113" s="509"/>
      <c r="V113" s="510"/>
      <c r="W113" s="510"/>
      <c r="X113" s="527">
        <f t="shared" si="22"/>
        <v>0</v>
      </c>
      <c r="Y113" s="508"/>
      <c r="Z113" s="509"/>
      <c r="AA113" s="510"/>
      <c r="AB113" s="510"/>
      <c r="AC113" s="527">
        <f t="shared" si="23"/>
        <v>0</v>
      </c>
      <c r="AD113" s="511"/>
      <c r="AE113" s="509"/>
      <c r="AF113" s="510"/>
      <c r="AG113" s="510"/>
      <c r="AH113" s="527">
        <f t="shared" si="24"/>
        <v>0</v>
      </c>
      <c r="AI113" s="508"/>
      <c r="AJ113" s="509"/>
      <c r="AK113" s="510"/>
      <c r="AL113" s="510"/>
      <c r="AM113" s="527">
        <f t="shared" si="25"/>
        <v>0</v>
      </c>
    </row>
    <row r="114" spans="1:39" ht="20.100000000000001" customHeight="1" x14ac:dyDescent="0.2">
      <c r="A114" s="495" t="s">
        <v>550</v>
      </c>
      <c r="B114" s="496">
        <f t="shared" si="17"/>
        <v>0</v>
      </c>
      <c r="C114" s="497"/>
      <c r="D114" s="498"/>
      <c r="E114" s="499" t="s">
        <v>297</v>
      </c>
      <c r="F114" s="500" t="str">
        <f t="shared" si="18"/>
        <v/>
      </c>
      <c r="G114" s="501"/>
      <c r="H114" s="502"/>
      <c r="I114" s="503"/>
      <c r="J114" s="504"/>
      <c r="K114" s="505">
        <f t="shared" si="19"/>
        <v>0</v>
      </c>
      <c r="L114" s="506"/>
      <c r="M114" s="507"/>
      <c r="N114" s="505">
        <f t="shared" si="20"/>
        <v>0</v>
      </c>
      <c r="O114" s="508"/>
      <c r="P114" s="509"/>
      <c r="Q114" s="510"/>
      <c r="R114" s="510"/>
      <c r="S114" s="527">
        <f t="shared" si="21"/>
        <v>0</v>
      </c>
      <c r="T114" s="508"/>
      <c r="U114" s="509"/>
      <c r="V114" s="510"/>
      <c r="W114" s="510"/>
      <c r="X114" s="527">
        <f t="shared" si="22"/>
        <v>0</v>
      </c>
      <c r="Y114" s="508"/>
      <c r="Z114" s="509"/>
      <c r="AA114" s="510"/>
      <c r="AB114" s="510"/>
      <c r="AC114" s="527">
        <f t="shared" si="23"/>
        <v>0</v>
      </c>
      <c r="AD114" s="511"/>
      <c r="AE114" s="509"/>
      <c r="AF114" s="510"/>
      <c r="AG114" s="510"/>
      <c r="AH114" s="527">
        <f t="shared" si="24"/>
        <v>0</v>
      </c>
      <c r="AI114" s="508"/>
      <c r="AJ114" s="509"/>
      <c r="AK114" s="510"/>
      <c r="AL114" s="510"/>
      <c r="AM114" s="527">
        <f t="shared" si="25"/>
        <v>0</v>
      </c>
    </row>
    <row r="115" spans="1:39" ht="20.100000000000001" customHeight="1" x14ac:dyDescent="0.2">
      <c r="A115" s="495" t="s">
        <v>551</v>
      </c>
      <c r="B115" s="496">
        <f t="shared" si="17"/>
        <v>0</v>
      </c>
      <c r="C115" s="497"/>
      <c r="D115" s="498"/>
      <c r="E115" s="499" t="s">
        <v>297</v>
      </c>
      <c r="F115" s="500" t="str">
        <f t="shared" si="18"/>
        <v/>
      </c>
      <c r="G115" s="501"/>
      <c r="H115" s="502"/>
      <c r="I115" s="503"/>
      <c r="J115" s="504"/>
      <c r="K115" s="505">
        <f t="shared" si="19"/>
        <v>0</v>
      </c>
      <c r="L115" s="506"/>
      <c r="M115" s="507"/>
      <c r="N115" s="505">
        <f t="shared" si="20"/>
        <v>0</v>
      </c>
      <c r="O115" s="508"/>
      <c r="P115" s="509"/>
      <c r="Q115" s="510"/>
      <c r="R115" s="510"/>
      <c r="S115" s="527">
        <f t="shared" si="21"/>
        <v>0</v>
      </c>
      <c r="T115" s="508"/>
      <c r="U115" s="509"/>
      <c r="V115" s="510"/>
      <c r="W115" s="510"/>
      <c r="X115" s="527">
        <f t="shared" si="22"/>
        <v>0</v>
      </c>
      <c r="Y115" s="508"/>
      <c r="Z115" s="509"/>
      <c r="AA115" s="510"/>
      <c r="AB115" s="510"/>
      <c r="AC115" s="527">
        <f t="shared" si="23"/>
        <v>0</v>
      </c>
      <c r="AD115" s="511"/>
      <c r="AE115" s="509"/>
      <c r="AF115" s="510"/>
      <c r="AG115" s="510"/>
      <c r="AH115" s="527">
        <f t="shared" si="24"/>
        <v>0</v>
      </c>
      <c r="AI115" s="508"/>
      <c r="AJ115" s="509"/>
      <c r="AK115" s="510"/>
      <c r="AL115" s="510"/>
      <c r="AM115" s="527">
        <f t="shared" si="25"/>
        <v>0</v>
      </c>
    </row>
    <row r="116" spans="1:39" ht="20.100000000000001" customHeight="1" x14ac:dyDescent="0.2">
      <c r="A116" s="495" t="s">
        <v>552</v>
      </c>
      <c r="B116" s="496">
        <f t="shared" si="17"/>
        <v>0</v>
      </c>
      <c r="C116" s="497"/>
      <c r="D116" s="498"/>
      <c r="E116" s="499" t="s">
        <v>297</v>
      </c>
      <c r="F116" s="500" t="str">
        <f t="shared" si="18"/>
        <v/>
      </c>
      <c r="G116" s="501"/>
      <c r="H116" s="502"/>
      <c r="I116" s="503"/>
      <c r="J116" s="504"/>
      <c r="K116" s="505">
        <f t="shared" si="19"/>
        <v>0</v>
      </c>
      <c r="L116" s="506"/>
      <c r="M116" s="507"/>
      <c r="N116" s="505">
        <f t="shared" si="20"/>
        <v>0</v>
      </c>
      <c r="O116" s="508"/>
      <c r="P116" s="509"/>
      <c r="Q116" s="510"/>
      <c r="R116" s="510"/>
      <c r="S116" s="527">
        <f t="shared" si="21"/>
        <v>0</v>
      </c>
      <c r="T116" s="508"/>
      <c r="U116" s="509"/>
      <c r="V116" s="510"/>
      <c r="W116" s="510"/>
      <c r="X116" s="527">
        <f t="shared" si="22"/>
        <v>0</v>
      </c>
      <c r="Y116" s="508"/>
      <c r="Z116" s="509"/>
      <c r="AA116" s="510"/>
      <c r="AB116" s="510"/>
      <c r="AC116" s="527">
        <f t="shared" si="23"/>
        <v>0</v>
      </c>
      <c r="AD116" s="511"/>
      <c r="AE116" s="509"/>
      <c r="AF116" s="510"/>
      <c r="AG116" s="510"/>
      <c r="AH116" s="527">
        <f t="shared" si="24"/>
        <v>0</v>
      </c>
      <c r="AI116" s="508"/>
      <c r="AJ116" s="509"/>
      <c r="AK116" s="510"/>
      <c r="AL116" s="510"/>
      <c r="AM116" s="527">
        <f t="shared" si="25"/>
        <v>0</v>
      </c>
    </row>
    <row r="117" spans="1:39" ht="20.100000000000001" customHeight="1" x14ac:dyDescent="0.2">
      <c r="A117" s="495" t="s">
        <v>553</v>
      </c>
      <c r="B117" s="496">
        <f t="shared" si="17"/>
        <v>0</v>
      </c>
      <c r="C117" s="497"/>
      <c r="D117" s="498"/>
      <c r="E117" s="499" t="s">
        <v>297</v>
      </c>
      <c r="F117" s="500" t="str">
        <f t="shared" si="18"/>
        <v/>
      </c>
      <c r="G117" s="501"/>
      <c r="H117" s="502"/>
      <c r="I117" s="503"/>
      <c r="J117" s="504"/>
      <c r="K117" s="505">
        <f t="shared" si="19"/>
        <v>0</v>
      </c>
      <c r="L117" s="506"/>
      <c r="M117" s="507"/>
      <c r="N117" s="505">
        <f t="shared" si="20"/>
        <v>0</v>
      </c>
      <c r="O117" s="508"/>
      <c r="P117" s="509"/>
      <c r="Q117" s="510"/>
      <c r="R117" s="510"/>
      <c r="S117" s="527">
        <f t="shared" si="21"/>
        <v>0</v>
      </c>
      <c r="T117" s="508"/>
      <c r="U117" s="509"/>
      <c r="V117" s="510"/>
      <c r="W117" s="510"/>
      <c r="X117" s="527">
        <f t="shared" si="22"/>
        <v>0</v>
      </c>
      <c r="Y117" s="508"/>
      <c r="Z117" s="509"/>
      <c r="AA117" s="510"/>
      <c r="AB117" s="510"/>
      <c r="AC117" s="527">
        <f t="shared" si="23"/>
        <v>0</v>
      </c>
      <c r="AD117" s="511"/>
      <c r="AE117" s="509"/>
      <c r="AF117" s="510"/>
      <c r="AG117" s="510"/>
      <c r="AH117" s="527">
        <f t="shared" si="24"/>
        <v>0</v>
      </c>
      <c r="AI117" s="508"/>
      <c r="AJ117" s="509"/>
      <c r="AK117" s="510"/>
      <c r="AL117" s="510"/>
      <c r="AM117" s="527">
        <f t="shared" si="25"/>
        <v>0</v>
      </c>
    </row>
    <row r="118" spans="1:39" ht="20.100000000000001" customHeight="1" x14ac:dyDescent="0.2">
      <c r="A118" s="495" t="s">
        <v>554</v>
      </c>
      <c r="B118" s="496">
        <f t="shared" si="17"/>
        <v>0</v>
      </c>
      <c r="C118" s="497"/>
      <c r="D118" s="498"/>
      <c r="E118" s="499" t="s">
        <v>297</v>
      </c>
      <c r="F118" s="500" t="str">
        <f t="shared" si="18"/>
        <v/>
      </c>
      <c r="G118" s="501"/>
      <c r="H118" s="502"/>
      <c r="I118" s="503"/>
      <c r="J118" s="504"/>
      <c r="K118" s="505">
        <f t="shared" si="19"/>
        <v>0</v>
      </c>
      <c r="L118" s="506"/>
      <c r="M118" s="507"/>
      <c r="N118" s="505">
        <f t="shared" si="20"/>
        <v>0</v>
      </c>
      <c r="O118" s="508"/>
      <c r="P118" s="509"/>
      <c r="Q118" s="510"/>
      <c r="R118" s="510"/>
      <c r="S118" s="527">
        <f t="shared" si="21"/>
        <v>0</v>
      </c>
      <c r="T118" s="508"/>
      <c r="U118" s="509"/>
      <c r="V118" s="510"/>
      <c r="W118" s="510"/>
      <c r="X118" s="527">
        <f t="shared" si="22"/>
        <v>0</v>
      </c>
      <c r="Y118" s="508"/>
      <c r="Z118" s="509"/>
      <c r="AA118" s="510"/>
      <c r="AB118" s="510"/>
      <c r="AC118" s="527">
        <f t="shared" si="23"/>
        <v>0</v>
      </c>
      <c r="AD118" s="511"/>
      <c r="AE118" s="509"/>
      <c r="AF118" s="510"/>
      <c r="AG118" s="510"/>
      <c r="AH118" s="527">
        <f t="shared" si="24"/>
        <v>0</v>
      </c>
      <c r="AI118" s="508"/>
      <c r="AJ118" s="509"/>
      <c r="AK118" s="510"/>
      <c r="AL118" s="510"/>
      <c r="AM118" s="527">
        <f t="shared" si="25"/>
        <v>0</v>
      </c>
    </row>
    <row r="119" spans="1:39" ht="20.100000000000001" customHeight="1" x14ac:dyDescent="0.2">
      <c r="A119" s="495" t="s">
        <v>555</v>
      </c>
      <c r="B119" s="496">
        <f t="shared" si="17"/>
        <v>0</v>
      </c>
      <c r="C119" s="497"/>
      <c r="D119" s="498"/>
      <c r="E119" s="499" t="s">
        <v>297</v>
      </c>
      <c r="F119" s="500" t="str">
        <f t="shared" si="18"/>
        <v/>
      </c>
      <c r="G119" s="501"/>
      <c r="H119" s="502"/>
      <c r="I119" s="503"/>
      <c r="J119" s="504"/>
      <c r="K119" s="505">
        <f t="shared" si="19"/>
        <v>0</v>
      </c>
      <c r="L119" s="506"/>
      <c r="M119" s="507"/>
      <c r="N119" s="505">
        <f t="shared" si="20"/>
        <v>0</v>
      </c>
      <c r="O119" s="508"/>
      <c r="P119" s="509"/>
      <c r="Q119" s="510"/>
      <c r="R119" s="510"/>
      <c r="S119" s="527">
        <f t="shared" si="21"/>
        <v>0</v>
      </c>
      <c r="T119" s="508"/>
      <c r="U119" s="509"/>
      <c r="V119" s="510"/>
      <c r="W119" s="510"/>
      <c r="X119" s="527">
        <f t="shared" si="22"/>
        <v>0</v>
      </c>
      <c r="Y119" s="508"/>
      <c r="Z119" s="509"/>
      <c r="AA119" s="510"/>
      <c r="AB119" s="510"/>
      <c r="AC119" s="527">
        <f t="shared" si="23"/>
        <v>0</v>
      </c>
      <c r="AD119" s="511"/>
      <c r="AE119" s="509"/>
      <c r="AF119" s="510"/>
      <c r="AG119" s="510"/>
      <c r="AH119" s="527">
        <f t="shared" si="24"/>
        <v>0</v>
      </c>
      <c r="AI119" s="508"/>
      <c r="AJ119" s="509"/>
      <c r="AK119" s="510"/>
      <c r="AL119" s="510"/>
      <c r="AM119" s="527">
        <f t="shared" si="25"/>
        <v>0</v>
      </c>
    </row>
    <row r="120" spans="1:39" ht="20.100000000000001" customHeight="1" x14ac:dyDescent="0.2">
      <c r="A120" s="495" t="s">
        <v>556</v>
      </c>
      <c r="B120" s="496">
        <f t="shared" si="17"/>
        <v>0</v>
      </c>
      <c r="C120" s="497"/>
      <c r="D120" s="498"/>
      <c r="E120" s="499" t="s">
        <v>297</v>
      </c>
      <c r="F120" s="500" t="str">
        <f t="shared" si="18"/>
        <v/>
      </c>
      <c r="G120" s="501"/>
      <c r="H120" s="502"/>
      <c r="I120" s="503"/>
      <c r="J120" s="504"/>
      <c r="K120" s="505">
        <f t="shared" si="19"/>
        <v>0</v>
      </c>
      <c r="L120" s="506"/>
      <c r="M120" s="507"/>
      <c r="N120" s="505">
        <f t="shared" si="20"/>
        <v>0</v>
      </c>
      <c r="O120" s="508"/>
      <c r="P120" s="509"/>
      <c r="Q120" s="510"/>
      <c r="R120" s="510"/>
      <c r="S120" s="527">
        <f t="shared" si="21"/>
        <v>0</v>
      </c>
      <c r="T120" s="508"/>
      <c r="U120" s="509"/>
      <c r="V120" s="510"/>
      <c r="W120" s="510"/>
      <c r="X120" s="527">
        <f t="shared" si="22"/>
        <v>0</v>
      </c>
      <c r="Y120" s="508"/>
      <c r="Z120" s="509"/>
      <c r="AA120" s="510"/>
      <c r="AB120" s="510"/>
      <c r="AC120" s="527">
        <f t="shared" si="23"/>
        <v>0</v>
      </c>
      <c r="AD120" s="511"/>
      <c r="AE120" s="509"/>
      <c r="AF120" s="510"/>
      <c r="AG120" s="510"/>
      <c r="AH120" s="527">
        <f t="shared" si="24"/>
        <v>0</v>
      </c>
      <c r="AI120" s="508"/>
      <c r="AJ120" s="509"/>
      <c r="AK120" s="510"/>
      <c r="AL120" s="510"/>
      <c r="AM120" s="527">
        <f t="shared" si="25"/>
        <v>0</v>
      </c>
    </row>
    <row r="121" spans="1:39" ht="20.100000000000001" customHeight="1" x14ac:dyDescent="0.2">
      <c r="A121" s="495" t="s">
        <v>557</v>
      </c>
      <c r="B121" s="496">
        <f t="shared" si="17"/>
        <v>0</v>
      </c>
      <c r="C121" s="497"/>
      <c r="D121" s="498"/>
      <c r="E121" s="499" t="s">
        <v>297</v>
      </c>
      <c r="F121" s="500" t="str">
        <f t="shared" si="18"/>
        <v/>
      </c>
      <c r="G121" s="501"/>
      <c r="H121" s="502"/>
      <c r="I121" s="503"/>
      <c r="J121" s="504"/>
      <c r="K121" s="505">
        <f t="shared" si="19"/>
        <v>0</v>
      </c>
      <c r="L121" s="506"/>
      <c r="M121" s="507"/>
      <c r="N121" s="505">
        <f t="shared" si="20"/>
        <v>0</v>
      </c>
      <c r="O121" s="508"/>
      <c r="P121" s="509"/>
      <c r="Q121" s="510"/>
      <c r="R121" s="510"/>
      <c r="S121" s="527">
        <f t="shared" si="21"/>
        <v>0</v>
      </c>
      <c r="T121" s="508"/>
      <c r="U121" s="509"/>
      <c r="V121" s="510"/>
      <c r="W121" s="510"/>
      <c r="X121" s="527">
        <f t="shared" si="22"/>
        <v>0</v>
      </c>
      <c r="Y121" s="508"/>
      <c r="Z121" s="509"/>
      <c r="AA121" s="510"/>
      <c r="AB121" s="510"/>
      <c r="AC121" s="527">
        <f t="shared" si="23"/>
        <v>0</v>
      </c>
      <c r="AD121" s="511"/>
      <c r="AE121" s="509"/>
      <c r="AF121" s="510"/>
      <c r="AG121" s="510"/>
      <c r="AH121" s="527">
        <f t="shared" si="24"/>
        <v>0</v>
      </c>
      <c r="AI121" s="508"/>
      <c r="AJ121" s="509"/>
      <c r="AK121" s="510"/>
      <c r="AL121" s="510"/>
      <c r="AM121" s="527">
        <f t="shared" si="25"/>
        <v>0</v>
      </c>
    </row>
    <row r="122" spans="1:39" ht="20.100000000000001" customHeight="1" x14ac:dyDescent="0.2">
      <c r="A122" s="495" t="s">
        <v>558</v>
      </c>
      <c r="B122" s="496">
        <f t="shared" si="17"/>
        <v>0</v>
      </c>
      <c r="C122" s="497"/>
      <c r="D122" s="498"/>
      <c r="E122" s="499" t="s">
        <v>297</v>
      </c>
      <c r="F122" s="500" t="str">
        <f t="shared" si="18"/>
        <v/>
      </c>
      <c r="G122" s="501"/>
      <c r="H122" s="502"/>
      <c r="I122" s="503"/>
      <c r="J122" s="504"/>
      <c r="K122" s="505">
        <f t="shared" si="19"/>
        <v>0</v>
      </c>
      <c r="L122" s="506"/>
      <c r="M122" s="507"/>
      <c r="N122" s="505">
        <f t="shared" si="20"/>
        <v>0</v>
      </c>
      <c r="O122" s="508"/>
      <c r="P122" s="509"/>
      <c r="Q122" s="510"/>
      <c r="R122" s="510"/>
      <c r="S122" s="527">
        <f t="shared" si="21"/>
        <v>0</v>
      </c>
      <c r="T122" s="508"/>
      <c r="U122" s="509"/>
      <c r="V122" s="510"/>
      <c r="W122" s="510"/>
      <c r="X122" s="527">
        <f t="shared" si="22"/>
        <v>0</v>
      </c>
      <c r="Y122" s="508"/>
      <c r="Z122" s="509"/>
      <c r="AA122" s="510"/>
      <c r="AB122" s="510"/>
      <c r="AC122" s="527">
        <f t="shared" si="23"/>
        <v>0</v>
      </c>
      <c r="AD122" s="511"/>
      <c r="AE122" s="509"/>
      <c r="AF122" s="510"/>
      <c r="AG122" s="510"/>
      <c r="AH122" s="527">
        <f t="shared" si="24"/>
        <v>0</v>
      </c>
      <c r="AI122" s="508"/>
      <c r="AJ122" s="509"/>
      <c r="AK122" s="510"/>
      <c r="AL122" s="510"/>
      <c r="AM122" s="527">
        <f t="shared" si="25"/>
        <v>0</v>
      </c>
    </row>
    <row r="123" spans="1:39" ht="20.100000000000001" customHeight="1" x14ac:dyDescent="0.2">
      <c r="A123" s="495" t="s">
        <v>559</v>
      </c>
      <c r="B123" s="496">
        <f t="shared" si="17"/>
        <v>0</v>
      </c>
      <c r="C123" s="497"/>
      <c r="D123" s="498"/>
      <c r="E123" s="499" t="s">
        <v>297</v>
      </c>
      <c r="F123" s="500" t="str">
        <f t="shared" si="18"/>
        <v/>
      </c>
      <c r="G123" s="501"/>
      <c r="H123" s="502"/>
      <c r="I123" s="503"/>
      <c r="J123" s="504"/>
      <c r="K123" s="505">
        <f t="shared" si="19"/>
        <v>0</v>
      </c>
      <c r="L123" s="506"/>
      <c r="M123" s="507"/>
      <c r="N123" s="505">
        <f t="shared" si="20"/>
        <v>0</v>
      </c>
      <c r="O123" s="508"/>
      <c r="P123" s="509"/>
      <c r="Q123" s="510"/>
      <c r="R123" s="510"/>
      <c r="S123" s="527">
        <f t="shared" si="21"/>
        <v>0</v>
      </c>
      <c r="T123" s="508"/>
      <c r="U123" s="509"/>
      <c r="V123" s="510"/>
      <c r="W123" s="510"/>
      <c r="X123" s="527">
        <f t="shared" si="22"/>
        <v>0</v>
      </c>
      <c r="Y123" s="508"/>
      <c r="Z123" s="509"/>
      <c r="AA123" s="510"/>
      <c r="AB123" s="510"/>
      <c r="AC123" s="527">
        <f t="shared" si="23"/>
        <v>0</v>
      </c>
      <c r="AD123" s="511"/>
      <c r="AE123" s="509"/>
      <c r="AF123" s="510"/>
      <c r="AG123" s="510"/>
      <c r="AH123" s="527">
        <f t="shared" si="24"/>
        <v>0</v>
      </c>
      <c r="AI123" s="508"/>
      <c r="AJ123" s="509"/>
      <c r="AK123" s="510"/>
      <c r="AL123" s="510"/>
      <c r="AM123" s="527">
        <f t="shared" si="25"/>
        <v>0</v>
      </c>
    </row>
    <row r="124" spans="1:39" ht="20.100000000000001" customHeight="1" x14ac:dyDescent="0.2">
      <c r="A124" s="495" t="s">
        <v>560</v>
      </c>
      <c r="B124" s="496">
        <f t="shared" si="17"/>
        <v>0</v>
      </c>
      <c r="C124" s="497"/>
      <c r="D124" s="498"/>
      <c r="E124" s="499" t="s">
        <v>297</v>
      </c>
      <c r="F124" s="500" t="str">
        <f t="shared" si="18"/>
        <v/>
      </c>
      <c r="G124" s="501"/>
      <c r="H124" s="502"/>
      <c r="I124" s="503"/>
      <c r="J124" s="504"/>
      <c r="K124" s="505">
        <f t="shared" si="19"/>
        <v>0</v>
      </c>
      <c r="L124" s="506"/>
      <c r="M124" s="507"/>
      <c r="N124" s="505">
        <f t="shared" si="20"/>
        <v>0</v>
      </c>
      <c r="O124" s="508"/>
      <c r="P124" s="509"/>
      <c r="Q124" s="510"/>
      <c r="R124" s="510"/>
      <c r="S124" s="527">
        <f t="shared" si="21"/>
        <v>0</v>
      </c>
      <c r="T124" s="508"/>
      <c r="U124" s="509"/>
      <c r="V124" s="510"/>
      <c r="W124" s="510"/>
      <c r="X124" s="527">
        <f t="shared" si="22"/>
        <v>0</v>
      </c>
      <c r="Y124" s="508"/>
      <c r="Z124" s="509"/>
      <c r="AA124" s="510"/>
      <c r="AB124" s="510"/>
      <c r="AC124" s="527">
        <f t="shared" si="23"/>
        <v>0</v>
      </c>
      <c r="AD124" s="511"/>
      <c r="AE124" s="509"/>
      <c r="AF124" s="510"/>
      <c r="AG124" s="510"/>
      <c r="AH124" s="527">
        <f t="shared" si="24"/>
        <v>0</v>
      </c>
      <c r="AI124" s="508"/>
      <c r="AJ124" s="509"/>
      <c r="AK124" s="510"/>
      <c r="AL124" s="510"/>
      <c r="AM124" s="527">
        <f t="shared" si="25"/>
        <v>0</v>
      </c>
    </row>
    <row r="125" spans="1:39" ht="20.100000000000001" customHeight="1" x14ac:dyDescent="0.2">
      <c r="A125" s="495" t="s">
        <v>561</v>
      </c>
      <c r="B125" s="496">
        <f t="shared" si="17"/>
        <v>0</v>
      </c>
      <c r="C125" s="497"/>
      <c r="D125" s="498"/>
      <c r="E125" s="499" t="s">
        <v>297</v>
      </c>
      <c r="F125" s="500" t="str">
        <f t="shared" si="18"/>
        <v/>
      </c>
      <c r="G125" s="501"/>
      <c r="H125" s="502"/>
      <c r="I125" s="503"/>
      <c r="J125" s="504"/>
      <c r="K125" s="505">
        <f t="shared" si="19"/>
        <v>0</v>
      </c>
      <c r="L125" s="506"/>
      <c r="M125" s="507"/>
      <c r="N125" s="505">
        <f t="shared" si="20"/>
        <v>0</v>
      </c>
      <c r="O125" s="508"/>
      <c r="P125" s="509"/>
      <c r="Q125" s="510"/>
      <c r="R125" s="510"/>
      <c r="S125" s="527">
        <f t="shared" si="21"/>
        <v>0</v>
      </c>
      <c r="T125" s="508"/>
      <c r="U125" s="509"/>
      <c r="V125" s="510"/>
      <c r="W125" s="510"/>
      <c r="X125" s="527">
        <f t="shared" si="22"/>
        <v>0</v>
      </c>
      <c r="Y125" s="508"/>
      <c r="Z125" s="509"/>
      <c r="AA125" s="510"/>
      <c r="AB125" s="510"/>
      <c r="AC125" s="527">
        <f t="shared" si="23"/>
        <v>0</v>
      </c>
      <c r="AD125" s="511"/>
      <c r="AE125" s="509"/>
      <c r="AF125" s="510"/>
      <c r="AG125" s="510"/>
      <c r="AH125" s="527">
        <f t="shared" si="24"/>
        <v>0</v>
      </c>
      <c r="AI125" s="508"/>
      <c r="AJ125" s="509"/>
      <c r="AK125" s="510"/>
      <c r="AL125" s="510"/>
      <c r="AM125" s="527">
        <f t="shared" si="25"/>
        <v>0</v>
      </c>
    </row>
    <row r="126" spans="1:39" ht="20.100000000000001" customHeight="1" x14ac:dyDescent="0.2">
      <c r="A126" s="495" t="s">
        <v>562</v>
      </c>
      <c r="B126" s="496">
        <f t="shared" si="17"/>
        <v>0</v>
      </c>
      <c r="C126" s="497"/>
      <c r="D126" s="498"/>
      <c r="E126" s="499" t="s">
        <v>297</v>
      </c>
      <c r="F126" s="500" t="str">
        <f t="shared" si="18"/>
        <v/>
      </c>
      <c r="G126" s="501"/>
      <c r="H126" s="502"/>
      <c r="I126" s="503"/>
      <c r="J126" s="504"/>
      <c r="K126" s="505">
        <f t="shared" si="19"/>
        <v>0</v>
      </c>
      <c r="L126" s="506"/>
      <c r="M126" s="507"/>
      <c r="N126" s="505">
        <f t="shared" si="20"/>
        <v>0</v>
      </c>
      <c r="O126" s="508"/>
      <c r="P126" s="509"/>
      <c r="Q126" s="510"/>
      <c r="R126" s="510"/>
      <c r="S126" s="527">
        <f t="shared" si="21"/>
        <v>0</v>
      </c>
      <c r="T126" s="508"/>
      <c r="U126" s="509"/>
      <c r="V126" s="510"/>
      <c r="W126" s="510"/>
      <c r="X126" s="527">
        <f t="shared" si="22"/>
        <v>0</v>
      </c>
      <c r="Y126" s="508"/>
      <c r="Z126" s="509"/>
      <c r="AA126" s="510"/>
      <c r="AB126" s="510"/>
      <c r="AC126" s="527">
        <f t="shared" si="23"/>
        <v>0</v>
      </c>
      <c r="AD126" s="511"/>
      <c r="AE126" s="509"/>
      <c r="AF126" s="510"/>
      <c r="AG126" s="510"/>
      <c r="AH126" s="527">
        <f t="shared" si="24"/>
        <v>0</v>
      </c>
      <c r="AI126" s="508"/>
      <c r="AJ126" s="509"/>
      <c r="AK126" s="510"/>
      <c r="AL126" s="510"/>
      <c r="AM126" s="527">
        <f t="shared" si="25"/>
        <v>0</v>
      </c>
    </row>
    <row r="127" spans="1:39" ht="20.100000000000001" customHeight="1" x14ac:dyDescent="0.2">
      <c r="A127" s="495" t="s">
        <v>563</v>
      </c>
      <c r="B127" s="496">
        <f t="shared" si="17"/>
        <v>0</v>
      </c>
      <c r="C127" s="497"/>
      <c r="D127" s="498"/>
      <c r="E127" s="499" t="s">
        <v>297</v>
      </c>
      <c r="F127" s="500" t="str">
        <f t="shared" si="18"/>
        <v/>
      </c>
      <c r="G127" s="501"/>
      <c r="H127" s="502"/>
      <c r="I127" s="503"/>
      <c r="J127" s="504"/>
      <c r="K127" s="505">
        <f t="shared" si="19"/>
        <v>0</v>
      </c>
      <c r="L127" s="506"/>
      <c r="M127" s="507"/>
      <c r="N127" s="505">
        <f t="shared" si="20"/>
        <v>0</v>
      </c>
      <c r="O127" s="508"/>
      <c r="P127" s="509"/>
      <c r="Q127" s="510"/>
      <c r="R127" s="510"/>
      <c r="S127" s="527">
        <f t="shared" si="21"/>
        <v>0</v>
      </c>
      <c r="T127" s="508"/>
      <c r="U127" s="509"/>
      <c r="V127" s="510"/>
      <c r="W127" s="510"/>
      <c r="X127" s="527">
        <f t="shared" si="22"/>
        <v>0</v>
      </c>
      <c r="Y127" s="508"/>
      <c r="Z127" s="509"/>
      <c r="AA127" s="510"/>
      <c r="AB127" s="510"/>
      <c r="AC127" s="527">
        <f t="shared" si="23"/>
        <v>0</v>
      </c>
      <c r="AD127" s="511"/>
      <c r="AE127" s="509"/>
      <c r="AF127" s="510"/>
      <c r="AG127" s="510"/>
      <c r="AH127" s="527">
        <f t="shared" si="24"/>
        <v>0</v>
      </c>
      <c r="AI127" s="508"/>
      <c r="AJ127" s="509"/>
      <c r="AK127" s="510"/>
      <c r="AL127" s="510"/>
      <c r="AM127" s="527">
        <f t="shared" si="25"/>
        <v>0</v>
      </c>
    </row>
    <row r="128" spans="1:39" ht="20.100000000000001" customHeight="1" x14ac:dyDescent="0.2">
      <c r="A128" s="495" t="s">
        <v>564</v>
      </c>
      <c r="B128" s="496">
        <f t="shared" si="17"/>
        <v>0</v>
      </c>
      <c r="C128" s="497"/>
      <c r="D128" s="498"/>
      <c r="E128" s="499" t="s">
        <v>297</v>
      </c>
      <c r="F128" s="500" t="str">
        <f t="shared" si="18"/>
        <v/>
      </c>
      <c r="G128" s="501"/>
      <c r="H128" s="502"/>
      <c r="I128" s="503"/>
      <c r="J128" s="504"/>
      <c r="K128" s="505">
        <f t="shared" si="19"/>
        <v>0</v>
      </c>
      <c r="L128" s="506"/>
      <c r="M128" s="507"/>
      <c r="N128" s="505">
        <f t="shared" si="20"/>
        <v>0</v>
      </c>
      <c r="O128" s="508"/>
      <c r="P128" s="509"/>
      <c r="Q128" s="510"/>
      <c r="R128" s="510"/>
      <c r="S128" s="527">
        <f t="shared" si="21"/>
        <v>0</v>
      </c>
      <c r="T128" s="508"/>
      <c r="U128" s="509"/>
      <c r="V128" s="510"/>
      <c r="W128" s="510"/>
      <c r="X128" s="527">
        <f t="shared" si="22"/>
        <v>0</v>
      </c>
      <c r="Y128" s="508"/>
      <c r="Z128" s="509"/>
      <c r="AA128" s="510"/>
      <c r="AB128" s="510"/>
      <c r="AC128" s="527">
        <f t="shared" si="23"/>
        <v>0</v>
      </c>
      <c r="AD128" s="511"/>
      <c r="AE128" s="509"/>
      <c r="AF128" s="510"/>
      <c r="AG128" s="510"/>
      <c r="AH128" s="527">
        <f t="shared" si="24"/>
        <v>0</v>
      </c>
      <c r="AI128" s="508"/>
      <c r="AJ128" s="509"/>
      <c r="AK128" s="510"/>
      <c r="AL128" s="510"/>
      <c r="AM128" s="527">
        <f t="shared" si="25"/>
        <v>0</v>
      </c>
    </row>
    <row r="129" spans="1:39" ht="20.100000000000001" customHeight="1" x14ac:dyDescent="0.2">
      <c r="A129" s="495" t="s">
        <v>565</v>
      </c>
      <c r="B129" s="496">
        <f t="shared" ref="B129:B192" si="26">K129+N129+S129+X129+AC129+AH129+AM129</f>
        <v>0</v>
      </c>
      <c r="C129" s="497"/>
      <c r="D129" s="498"/>
      <c r="E129" s="499" t="s">
        <v>297</v>
      </c>
      <c r="F129" s="500" t="str">
        <f t="shared" ref="F129:F192" si="27">IF(H129=0,"",H129/G129)</f>
        <v/>
      </c>
      <c r="G129" s="501"/>
      <c r="H129" s="502"/>
      <c r="I129" s="503"/>
      <c r="J129" s="504"/>
      <c r="K129" s="505">
        <f t="shared" ref="K129:K192" si="28">(G129*I129)+(H129*J129/100)</f>
        <v>0</v>
      </c>
      <c r="L129" s="506"/>
      <c r="M129" s="507"/>
      <c r="N129" s="505">
        <f t="shared" ref="N129:N192" si="29">(L129*M129)</f>
        <v>0</v>
      </c>
      <c r="O129" s="508"/>
      <c r="P129" s="509"/>
      <c r="Q129" s="510"/>
      <c r="R129" s="510"/>
      <c r="S129" s="527">
        <f t="shared" ref="S129:S192" si="30">P129*Q129</f>
        <v>0</v>
      </c>
      <c r="T129" s="508"/>
      <c r="U129" s="509"/>
      <c r="V129" s="510"/>
      <c r="W129" s="510"/>
      <c r="X129" s="527">
        <f t="shared" ref="X129:X192" si="31">U129*V129</f>
        <v>0</v>
      </c>
      <c r="Y129" s="508"/>
      <c r="Z129" s="509"/>
      <c r="AA129" s="510"/>
      <c r="AB129" s="510"/>
      <c r="AC129" s="527">
        <f t="shared" ref="AC129:AC192" si="32">Z129*AA129</f>
        <v>0</v>
      </c>
      <c r="AD129" s="511"/>
      <c r="AE129" s="509"/>
      <c r="AF129" s="510"/>
      <c r="AG129" s="510"/>
      <c r="AH129" s="527">
        <f t="shared" ref="AH129:AH192" si="33">AE129*AF129</f>
        <v>0</v>
      </c>
      <c r="AI129" s="508"/>
      <c r="AJ129" s="509"/>
      <c r="AK129" s="510"/>
      <c r="AL129" s="510"/>
      <c r="AM129" s="527">
        <f t="shared" ref="AM129:AM192" si="34">AJ129*AK129</f>
        <v>0</v>
      </c>
    </row>
    <row r="130" spans="1:39" ht="20.100000000000001" customHeight="1" x14ac:dyDescent="0.2">
      <c r="A130" s="495" t="s">
        <v>566</v>
      </c>
      <c r="B130" s="496">
        <f t="shared" si="26"/>
        <v>0</v>
      </c>
      <c r="C130" s="497"/>
      <c r="D130" s="498"/>
      <c r="E130" s="499" t="s">
        <v>297</v>
      </c>
      <c r="F130" s="500" t="str">
        <f t="shared" si="27"/>
        <v/>
      </c>
      <c r="G130" s="501"/>
      <c r="H130" s="502"/>
      <c r="I130" s="503"/>
      <c r="J130" s="504"/>
      <c r="K130" s="505">
        <f t="shared" si="28"/>
        <v>0</v>
      </c>
      <c r="L130" s="506"/>
      <c r="M130" s="507"/>
      <c r="N130" s="505">
        <f t="shared" si="29"/>
        <v>0</v>
      </c>
      <c r="O130" s="508"/>
      <c r="P130" s="509"/>
      <c r="Q130" s="510"/>
      <c r="R130" s="510"/>
      <c r="S130" s="527">
        <f t="shared" si="30"/>
        <v>0</v>
      </c>
      <c r="T130" s="508"/>
      <c r="U130" s="509"/>
      <c r="V130" s="510"/>
      <c r="W130" s="510"/>
      <c r="X130" s="527">
        <f t="shared" si="31"/>
        <v>0</v>
      </c>
      <c r="Y130" s="508"/>
      <c r="Z130" s="509"/>
      <c r="AA130" s="510"/>
      <c r="AB130" s="510"/>
      <c r="AC130" s="527">
        <f t="shared" si="32"/>
        <v>0</v>
      </c>
      <c r="AD130" s="511"/>
      <c r="AE130" s="509"/>
      <c r="AF130" s="510"/>
      <c r="AG130" s="510"/>
      <c r="AH130" s="527">
        <f t="shared" si="33"/>
        <v>0</v>
      </c>
      <c r="AI130" s="508"/>
      <c r="AJ130" s="509"/>
      <c r="AK130" s="510"/>
      <c r="AL130" s="510"/>
      <c r="AM130" s="527">
        <f t="shared" si="34"/>
        <v>0</v>
      </c>
    </row>
    <row r="131" spans="1:39" ht="20.100000000000001" customHeight="1" x14ac:dyDescent="0.2">
      <c r="A131" s="495" t="s">
        <v>567</v>
      </c>
      <c r="B131" s="496">
        <f t="shared" si="26"/>
        <v>0</v>
      </c>
      <c r="C131" s="497"/>
      <c r="D131" s="498"/>
      <c r="E131" s="499" t="s">
        <v>297</v>
      </c>
      <c r="F131" s="500" t="str">
        <f t="shared" si="27"/>
        <v/>
      </c>
      <c r="G131" s="501"/>
      <c r="H131" s="502"/>
      <c r="I131" s="503"/>
      <c r="J131" s="504"/>
      <c r="K131" s="505">
        <f t="shared" si="28"/>
        <v>0</v>
      </c>
      <c r="L131" s="506"/>
      <c r="M131" s="507"/>
      <c r="N131" s="505">
        <f t="shared" si="29"/>
        <v>0</v>
      </c>
      <c r="O131" s="508"/>
      <c r="P131" s="509"/>
      <c r="Q131" s="510"/>
      <c r="R131" s="510"/>
      <c r="S131" s="527">
        <f t="shared" si="30"/>
        <v>0</v>
      </c>
      <c r="T131" s="508"/>
      <c r="U131" s="509"/>
      <c r="V131" s="510"/>
      <c r="W131" s="510"/>
      <c r="X131" s="527">
        <f t="shared" si="31"/>
        <v>0</v>
      </c>
      <c r="Y131" s="508"/>
      <c r="Z131" s="509"/>
      <c r="AA131" s="510"/>
      <c r="AB131" s="510"/>
      <c r="AC131" s="527">
        <f t="shared" si="32"/>
        <v>0</v>
      </c>
      <c r="AD131" s="511"/>
      <c r="AE131" s="509"/>
      <c r="AF131" s="510"/>
      <c r="AG131" s="510"/>
      <c r="AH131" s="527">
        <f t="shared" si="33"/>
        <v>0</v>
      </c>
      <c r="AI131" s="508"/>
      <c r="AJ131" s="509"/>
      <c r="AK131" s="510"/>
      <c r="AL131" s="510"/>
      <c r="AM131" s="527">
        <f t="shared" si="34"/>
        <v>0</v>
      </c>
    </row>
    <row r="132" spans="1:39" ht="20.100000000000001" customHeight="1" x14ac:dyDescent="0.2">
      <c r="A132" s="495" t="s">
        <v>568</v>
      </c>
      <c r="B132" s="496">
        <f t="shared" si="26"/>
        <v>0</v>
      </c>
      <c r="C132" s="497"/>
      <c r="D132" s="498"/>
      <c r="E132" s="499" t="s">
        <v>297</v>
      </c>
      <c r="F132" s="500" t="str">
        <f t="shared" si="27"/>
        <v/>
      </c>
      <c r="G132" s="501"/>
      <c r="H132" s="502"/>
      <c r="I132" s="503"/>
      <c r="J132" s="504"/>
      <c r="K132" s="505">
        <f t="shared" si="28"/>
        <v>0</v>
      </c>
      <c r="L132" s="506"/>
      <c r="M132" s="507"/>
      <c r="N132" s="505">
        <f t="shared" si="29"/>
        <v>0</v>
      </c>
      <c r="O132" s="508"/>
      <c r="P132" s="509"/>
      <c r="Q132" s="510"/>
      <c r="R132" s="510"/>
      <c r="S132" s="527">
        <f t="shared" si="30"/>
        <v>0</v>
      </c>
      <c r="T132" s="508"/>
      <c r="U132" s="509"/>
      <c r="V132" s="510"/>
      <c r="W132" s="510"/>
      <c r="X132" s="527">
        <f t="shared" si="31"/>
        <v>0</v>
      </c>
      <c r="Y132" s="508"/>
      <c r="Z132" s="509"/>
      <c r="AA132" s="510"/>
      <c r="AB132" s="510"/>
      <c r="AC132" s="527">
        <f t="shared" si="32"/>
        <v>0</v>
      </c>
      <c r="AD132" s="511"/>
      <c r="AE132" s="509"/>
      <c r="AF132" s="510"/>
      <c r="AG132" s="510"/>
      <c r="AH132" s="527">
        <f t="shared" si="33"/>
        <v>0</v>
      </c>
      <c r="AI132" s="508"/>
      <c r="AJ132" s="509"/>
      <c r="AK132" s="510"/>
      <c r="AL132" s="510"/>
      <c r="AM132" s="527">
        <f t="shared" si="34"/>
        <v>0</v>
      </c>
    </row>
    <row r="133" spans="1:39" ht="20.100000000000001" customHeight="1" x14ac:dyDescent="0.2">
      <c r="A133" s="495" t="s">
        <v>569</v>
      </c>
      <c r="B133" s="496">
        <f t="shared" si="26"/>
        <v>0</v>
      </c>
      <c r="C133" s="497"/>
      <c r="D133" s="498"/>
      <c r="E133" s="499" t="s">
        <v>297</v>
      </c>
      <c r="F133" s="500" t="str">
        <f t="shared" si="27"/>
        <v/>
      </c>
      <c r="G133" s="501"/>
      <c r="H133" s="502"/>
      <c r="I133" s="503"/>
      <c r="J133" s="504"/>
      <c r="K133" s="505">
        <f t="shared" si="28"/>
        <v>0</v>
      </c>
      <c r="L133" s="506"/>
      <c r="M133" s="507"/>
      <c r="N133" s="505">
        <f t="shared" si="29"/>
        <v>0</v>
      </c>
      <c r="O133" s="508"/>
      <c r="P133" s="509"/>
      <c r="Q133" s="510"/>
      <c r="R133" s="510"/>
      <c r="S133" s="527">
        <f t="shared" si="30"/>
        <v>0</v>
      </c>
      <c r="T133" s="508"/>
      <c r="U133" s="509"/>
      <c r="V133" s="510"/>
      <c r="W133" s="510"/>
      <c r="X133" s="527">
        <f t="shared" si="31"/>
        <v>0</v>
      </c>
      <c r="Y133" s="508"/>
      <c r="Z133" s="509"/>
      <c r="AA133" s="510"/>
      <c r="AB133" s="510"/>
      <c r="AC133" s="527">
        <f t="shared" si="32"/>
        <v>0</v>
      </c>
      <c r="AD133" s="511"/>
      <c r="AE133" s="509"/>
      <c r="AF133" s="510"/>
      <c r="AG133" s="510"/>
      <c r="AH133" s="527">
        <f t="shared" si="33"/>
        <v>0</v>
      </c>
      <c r="AI133" s="508"/>
      <c r="AJ133" s="509"/>
      <c r="AK133" s="510"/>
      <c r="AL133" s="510"/>
      <c r="AM133" s="527">
        <f t="shared" si="34"/>
        <v>0</v>
      </c>
    </row>
    <row r="134" spans="1:39" ht="20.100000000000001" customHeight="1" x14ac:dyDescent="0.2">
      <c r="A134" s="495" t="s">
        <v>570</v>
      </c>
      <c r="B134" s="496">
        <f t="shared" si="26"/>
        <v>0</v>
      </c>
      <c r="C134" s="497"/>
      <c r="D134" s="498"/>
      <c r="E134" s="499" t="s">
        <v>297</v>
      </c>
      <c r="F134" s="500" t="str">
        <f t="shared" si="27"/>
        <v/>
      </c>
      <c r="G134" s="501"/>
      <c r="H134" s="502"/>
      <c r="I134" s="503"/>
      <c r="J134" s="504"/>
      <c r="K134" s="505">
        <f t="shared" si="28"/>
        <v>0</v>
      </c>
      <c r="L134" s="506"/>
      <c r="M134" s="507"/>
      <c r="N134" s="505">
        <f t="shared" si="29"/>
        <v>0</v>
      </c>
      <c r="O134" s="508"/>
      <c r="P134" s="509"/>
      <c r="Q134" s="510"/>
      <c r="R134" s="510"/>
      <c r="S134" s="527">
        <f t="shared" si="30"/>
        <v>0</v>
      </c>
      <c r="T134" s="508"/>
      <c r="U134" s="509"/>
      <c r="V134" s="510"/>
      <c r="W134" s="510"/>
      <c r="X134" s="527">
        <f t="shared" si="31"/>
        <v>0</v>
      </c>
      <c r="Y134" s="508"/>
      <c r="Z134" s="509"/>
      <c r="AA134" s="510"/>
      <c r="AB134" s="510"/>
      <c r="AC134" s="527">
        <f t="shared" si="32"/>
        <v>0</v>
      </c>
      <c r="AD134" s="511"/>
      <c r="AE134" s="509"/>
      <c r="AF134" s="510"/>
      <c r="AG134" s="510"/>
      <c r="AH134" s="527">
        <f t="shared" si="33"/>
        <v>0</v>
      </c>
      <c r="AI134" s="508"/>
      <c r="AJ134" s="509"/>
      <c r="AK134" s="510"/>
      <c r="AL134" s="510"/>
      <c r="AM134" s="527">
        <f t="shared" si="34"/>
        <v>0</v>
      </c>
    </row>
    <row r="135" spans="1:39" ht="20.100000000000001" customHeight="1" x14ac:dyDescent="0.2">
      <c r="A135" s="495" t="s">
        <v>571</v>
      </c>
      <c r="B135" s="496">
        <f t="shared" si="26"/>
        <v>0</v>
      </c>
      <c r="C135" s="497"/>
      <c r="D135" s="498"/>
      <c r="E135" s="499" t="s">
        <v>297</v>
      </c>
      <c r="F135" s="500" t="str">
        <f t="shared" si="27"/>
        <v/>
      </c>
      <c r="G135" s="501"/>
      <c r="H135" s="502"/>
      <c r="I135" s="503"/>
      <c r="J135" s="504"/>
      <c r="K135" s="505">
        <f t="shared" si="28"/>
        <v>0</v>
      </c>
      <c r="L135" s="506"/>
      <c r="M135" s="507"/>
      <c r="N135" s="505">
        <f t="shared" si="29"/>
        <v>0</v>
      </c>
      <c r="O135" s="508"/>
      <c r="P135" s="509"/>
      <c r="Q135" s="510"/>
      <c r="R135" s="510"/>
      <c r="S135" s="527">
        <f t="shared" si="30"/>
        <v>0</v>
      </c>
      <c r="T135" s="508"/>
      <c r="U135" s="509"/>
      <c r="V135" s="510"/>
      <c r="W135" s="510"/>
      <c r="X135" s="527">
        <f t="shared" si="31"/>
        <v>0</v>
      </c>
      <c r="Y135" s="508"/>
      <c r="Z135" s="509"/>
      <c r="AA135" s="510"/>
      <c r="AB135" s="510"/>
      <c r="AC135" s="527">
        <f t="shared" si="32"/>
        <v>0</v>
      </c>
      <c r="AD135" s="511"/>
      <c r="AE135" s="509"/>
      <c r="AF135" s="510"/>
      <c r="AG135" s="510"/>
      <c r="AH135" s="527">
        <f t="shared" si="33"/>
        <v>0</v>
      </c>
      <c r="AI135" s="508"/>
      <c r="AJ135" s="509"/>
      <c r="AK135" s="510"/>
      <c r="AL135" s="510"/>
      <c r="AM135" s="527">
        <f t="shared" si="34"/>
        <v>0</v>
      </c>
    </row>
    <row r="136" spans="1:39" ht="20.100000000000001" customHeight="1" x14ac:dyDescent="0.2">
      <c r="A136" s="495" t="s">
        <v>572</v>
      </c>
      <c r="B136" s="496">
        <f t="shared" si="26"/>
        <v>0</v>
      </c>
      <c r="C136" s="497"/>
      <c r="D136" s="498"/>
      <c r="E136" s="499" t="s">
        <v>297</v>
      </c>
      <c r="F136" s="500" t="str">
        <f t="shared" si="27"/>
        <v/>
      </c>
      <c r="G136" s="501"/>
      <c r="H136" s="502"/>
      <c r="I136" s="503"/>
      <c r="J136" s="504"/>
      <c r="K136" s="505">
        <f t="shared" si="28"/>
        <v>0</v>
      </c>
      <c r="L136" s="506"/>
      <c r="M136" s="507"/>
      <c r="N136" s="505">
        <f t="shared" si="29"/>
        <v>0</v>
      </c>
      <c r="O136" s="508"/>
      <c r="P136" s="509"/>
      <c r="Q136" s="510"/>
      <c r="R136" s="510"/>
      <c r="S136" s="527">
        <f t="shared" si="30"/>
        <v>0</v>
      </c>
      <c r="T136" s="508"/>
      <c r="U136" s="509"/>
      <c r="V136" s="510"/>
      <c r="W136" s="510"/>
      <c r="X136" s="527">
        <f t="shared" si="31"/>
        <v>0</v>
      </c>
      <c r="Y136" s="508"/>
      <c r="Z136" s="509"/>
      <c r="AA136" s="510"/>
      <c r="AB136" s="510"/>
      <c r="AC136" s="527">
        <f t="shared" si="32"/>
        <v>0</v>
      </c>
      <c r="AD136" s="511"/>
      <c r="AE136" s="509"/>
      <c r="AF136" s="510"/>
      <c r="AG136" s="510"/>
      <c r="AH136" s="527">
        <f t="shared" si="33"/>
        <v>0</v>
      </c>
      <c r="AI136" s="508"/>
      <c r="AJ136" s="509"/>
      <c r="AK136" s="510"/>
      <c r="AL136" s="510"/>
      <c r="AM136" s="527">
        <f t="shared" si="34"/>
        <v>0</v>
      </c>
    </row>
    <row r="137" spans="1:39" ht="20.100000000000001" customHeight="1" x14ac:dyDescent="0.2">
      <c r="A137" s="495" t="s">
        <v>573</v>
      </c>
      <c r="B137" s="496">
        <f t="shared" si="26"/>
        <v>0</v>
      </c>
      <c r="C137" s="497"/>
      <c r="D137" s="498"/>
      <c r="E137" s="499" t="s">
        <v>297</v>
      </c>
      <c r="F137" s="500" t="str">
        <f t="shared" si="27"/>
        <v/>
      </c>
      <c r="G137" s="501"/>
      <c r="H137" s="502"/>
      <c r="I137" s="503"/>
      <c r="J137" s="504"/>
      <c r="K137" s="505">
        <f t="shared" si="28"/>
        <v>0</v>
      </c>
      <c r="L137" s="506"/>
      <c r="M137" s="507"/>
      <c r="N137" s="505">
        <f t="shared" si="29"/>
        <v>0</v>
      </c>
      <c r="O137" s="508"/>
      <c r="P137" s="509"/>
      <c r="Q137" s="510"/>
      <c r="R137" s="510"/>
      <c r="S137" s="527">
        <f t="shared" si="30"/>
        <v>0</v>
      </c>
      <c r="T137" s="508"/>
      <c r="U137" s="509"/>
      <c r="V137" s="510"/>
      <c r="W137" s="510"/>
      <c r="X137" s="527">
        <f t="shared" si="31"/>
        <v>0</v>
      </c>
      <c r="Y137" s="508"/>
      <c r="Z137" s="509"/>
      <c r="AA137" s="510"/>
      <c r="AB137" s="510"/>
      <c r="AC137" s="527">
        <f t="shared" si="32"/>
        <v>0</v>
      </c>
      <c r="AD137" s="511"/>
      <c r="AE137" s="509"/>
      <c r="AF137" s="510"/>
      <c r="AG137" s="510"/>
      <c r="AH137" s="527">
        <f t="shared" si="33"/>
        <v>0</v>
      </c>
      <c r="AI137" s="508"/>
      <c r="AJ137" s="509"/>
      <c r="AK137" s="510"/>
      <c r="AL137" s="510"/>
      <c r="AM137" s="527">
        <f t="shared" si="34"/>
        <v>0</v>
      </c>
    </row>
    <row r="138" spans="1:39" ht="20.100000000000001" customHeight="1" x14ac:dyDescent="0.2">
      <c r="A138" s="495" t="s">
        <v>574</v>
      </c>
      <c r="B138" s="496">
        <f t="shared" si="26"/>
        <v>0</v>
      </c>
      <c r="C138" s="497"/>
      <c r="D138" s="498"/>
      <c r="E138" s="499" t="s">
        <v>297</v>
      </c>
      <c r="F138" s="500" t="str">
        <f t="shared" si="27"/>
        <v/>
      </c>
      <c r="G138" s="501"/>
      <c r="H138" s="502"/>
      <c r="I138" s="503"/>
      <c r="J138" s="504"/>
      <c r="K138" s="505">
        <f t="shared" si="28"/>
        <v>0</v>
      </c>
      <c r="L138" s="506"/>
      <c r="M138" s="507"/>
      <c r="N138" s="505">
        <f t="shared" si="29"/>
        <v>0</v>
      </c>
      <c r="O138" s="508"/>
      <c r="P138" s="509"/>
      <c r="Q138" s="510"/>
      <c r="R138" s="510"/>
      <c r="S138" s="527">
        <f t="shared" si="30"/>
        <v>0</v>
      </c>
      <c r="T138" s="508"/>
      <c r="U138" s="509"/>
      <c r="V138" s="510"/>
      <c r="W138" s="510"/>
      <c r="X138" s="527">
        <f t="shared" si="31"/>
        <v>0</v>
      </c>
      <c r="Y138" s="508"/>
      <c r="Z138" s="509"/>
      <c r="AA138" s="510"/>
      <c r="AB138" s="510"/>
      <c r="AC138" s="527">
        <f t="shared" si="32"/>
        <v>0</v>
      </c>
      <c r="AD138" s="511"/>
      <c r="AE138" s="509"/>
      <c r="AF138" s="510"/>
      <c r="AG138" s="510"/>
      <c r="AH138" s="527">
        <f t="shared" si="33"/>
        <v>0</v>
      </c>
      <c r="AI138" s="508"/>
      <c r="AJ138" s="509"/>
      <c r="AK138" s="510"/>
      <c r="AL138" s="510"/>
      <c r="AM138" s="527">
        <f t="shared" si="34"/>
        <v>0</v>
      </c>
    </row>
    <row r="139" spans="1:39" ht="20.100000000000001" customHeight="1" x14ac:dyDescent="0.2">
      <c r="A139" s="495" t="s">
        <v>575</v>
      </c>
      <c r="B139" s="496">
        <f t="shared" si="26"/>
        <v>0</v>
      </c>
      <c r="C139" s="497"/>
      <c r="D139" s="498"/>
      <c r="E139" s="499" t="s">
        <v>297</v>
      </c>
      <c r="F139" s="500" t="str">
        <f t="shared" si="27"/>
        <v/>
      </c>
      <c r="G139" s="501"/>
      <c r="H139" s="502"/>
      <c r="I139" s="503"/>
      <c r="J139" s="504"/>
      <c r="K139" s="505">
        <f t="shared" si="28"/>
        <v>0</v>
      </c>
      <c r="L139" s="506"/>
      <c r="M139" s="507"/>
      <c r="N139" s="505">
        <f t="shared" si="29"/>
        <v>0</v>
      </c>
      <c r="O139" s="508"/>
      <c r="P139" s="509"/>
      <c r="Q139" s="510"/>
      <c r="R139" s="510"/>
      <c r="S139" s="527">
        <f t="shared" si="30"/>
        <v>0</v>
      </c>
      <c r="T139" s="508"/>
      <c r="U139" s="509"/>
      <c r="V139" s="510"/>
      <c r="W139" s="510"/>
      <c r="X139" s="527">
        <f t="shared" si="31"/>
        <v>0</v>
      </c>
      <c r="Y139" s="508"/>
      <c r="Z139" s="509"/>
      <c r="AA139" s="510"/>
      <c r="AB139" s="510"/>
      <c r="AC139" s="527">
        <f t="shared" si="32"/>
        <v>0</v>
      </c>
      <c r="AD139" s="511"/>
      <c r="AE139" s="509"/>
      <c r="AF139" s="510"/>
      <c r="AG139" s="510"/>
      <c r="AH139" s="527">
        <f t="shared" si="33"/>
        <v>0</v>
      </c>
      <c r="AI139" s="508"/>
      <c r="AJ139" s="509"/>
      <c r="AK139" s="510"/>
      <c r="AL139" s="510"/>
      <c r="AM139" s="527">
        <f t="shared" si="34"/>
        <v>0</v>
      </c>
    </row>
    <row r="140" spans="1:39" ht="20.100000000000001" customHeight="1" x14ac:dyDescent="0.2">
      <c r="A140" s="495" t="s">
        <v>576</v>
      </c>
      <c r="B140" s="496">
        <f t="shared" si="26"/>
        <v>0</v>
      </c>
      <c r="C140" s="497"/>
      <c r="D140" s="498"/>
      <c r="E140" s="499" t="s">
        <v>297</v>
      </c>
      <c r="F140" s="500" t="str">
        <f t="shared" si="27"/>
        <v/>
      </c>
      <c r="G140" s="501"/>
      <c r="H140" s="502"/>
      <c r="I140" s="503"/>
      <c r="J140" s="504"/>
      <c r="K140" s="505">
        <f t="shared" si="28"/>
        <v>0</v>
      </c>
      <c r="L140" s="506"/>
      <c r="M140" s="507"/>
      <c r="N140" s="505">
        <f t="shared" si="29"/>
        <v>0</v>
      </c>
      <c r="O140" s="508"/>
      <c r="P140" s="509"/>
      <c r="Q140" s="510"/>
      <c r="R140" s="510"/>
      <c r="S140" s="527">
        <f t="shared" si="30"/>
        <v>0</v>
      </c>
      <c r="T140" s="508"/>
      <c r="U140" s="509"/>
      <c r="V140" s="510"/>
      <c r="W140" s="510"/>
      <c r="X140" s="527">
        <f t="shared" si="31"/>
        <v>0</v>
      </c>
      <c r="Y140" s="508"/>
      <c r="Z140" s="509"/>
      <c r="AA140" s="510"/>
      <c r="AB140" s="510"/>
      <c r="AC140" s="527">
        <f t="shared" si="32"/>
        <v>0</v>
      </c>
      <c r="AD140" s="511"/>
      <c r="AE140" s="509"/>
      <c r="AF140" s="510"/>
      <c r="AG140" s="510"/>
      <c r="AH140" s="527">
        <f t="shared" si="33"/>
        <v>0</v>
      </c>
      <c r="AI140" s="508"/>
      <c r="AJ140" s="509"/>
      <c r="AK140" s="510"/>
      <c r="AL140" s="510"/>
      <c r="AM140" s="527">
        <f t="shared" si="34"/>
        <v>0</v>
      </c>
    </row>
    <row r="141" spans="1:39" ht="20.100000000000001" customHeight="1" x14ac:dyDescent="0.2">
      <c r="A141" s="495" t="s">
        <v>577</v>
      </c>
      <c r="B141" s="496">
        <f t="shared" si="26"/>
        <v>0</v>
      </c>
      <c r="C141" s="497"/>
      <c r="D141" s="498"/>
      <c r="E141" s="499" t="s">
        <v>297</v>
      </c>
      <c r="F141" s="500" t="str">
        <f t="shared" si="27"/>
        <v/>
      </c>
      <c r="G141" s="501"/>
      <c r="H141" s="502"/>
      <c r="I141" s="503"/>
      <c r="J141" s="504"/>
      <c r="K141" s="505">
        <f t="shared" si="28"/>
        <v>0</v>
      </c>
      <c r="L141" s="506"/>
      <c r="M141" s="507"/>
      <c r="N141" s="505">
        <f t="shared" si="29"/>
        <v>0</v>
      </c>
      <c r="O141" s="508"/>
      <c r="P141" s="509"/>
      <c r="Q141" s="510"/>
      <c r="R141" s="510"/>
      <c r="S141" s="527">
        <f t="shared" si="30"/>
        <v>0</v>
      </c>
      <c r="T141" s="508"/>
      <c r="U141" s="509"/>
      <c r="V141" s="510"/>
      <c r="W141" s="510"/>
      <c r="X141" s="527">
        <f t="shared" si="31"/>
        <v>0</v>
      </c>
      <c r="Y141" s="508"/>
      <c r="Z141" s="509"/>
      <c r="AA141" s="510"/>
      <c r="AB141" s="510"/>
      <c r="AC141" s="527">
        <f t="shared" si="32"/>
        <v>0</v>
      </c>
      <c r="AD141" s="511"/>
      <c r="AE141" s="509"/>
      <c r="AF141" s="510"/>
      <c r="AG141" s="510"/>
      <c r="AH141" s="527">
        <f t="shared" si="33"/>
        <v>0</v>
      </c>
      <c r="AI141" s="508"/>
      <c r="AJ141" s="509"/>
      <c r="AK141" s="510"/>
      <c r="AL141" s="510"/>
      <c r="AM141" s="527">
        <f t="shared" si="34"/>
        <v>0</v>
      </c>
    </row>
    <row r="142" spans="1:39" ht="20.100000000000001" customHeight="1" x14ac:dyDescent="0.2">
      <c r="A142" s="495" t="s">
        <v>578</v>
      </c>
      <c r="B142" s="496">
        <f t="shared" si="26"/>
        <v>0</v>
      </c>
      <c r="C142" s="497"/>
      <c r="D142" s="498"/>
      <c r="E142" s="499" t="s">
        <v>297</v>
      </c>
      <c r="F142" s="500" t="str">
        <f t="shared" si="27"/>
        <v/>
      </c>
      <c r="G142" s="501"/>
      <c r="H142" s="502"/>
      <c r="I142" s="503"/>
      <c r="J142" s="504"/>
      <c r="K142" s="505">
        <f t="shared" si="28"/>
        <v>0</v>
      </c>
      <c r="L142" s="506"/>
      <c r="M142" s="507"/>
      <c r="N142" s="505">
        <f t="shared" si="29"/>
        <v>0</v>
      </c>
      <c r="O142" s="508"/>
      <c r="P142" s="509"/>
      <c r="Q142" s="510"/>
      <c r="R142" s="510"/>
      <c r="S142" s="527">
        <f t="shared" si="30"/>
        <v>0</v>
      </c>
      <c r="T142" s="508"/>
      <c r="U142" s="509"/>
      <c r="V142" s="510"/>
      <c r="W142" s="510"/>
      <c r="X142" s="527">
        <f t="shared" si="31"/>
        <v>0</v>
      </c>
      <c r="Y142" s="508"/>
      <c r="Z142" s="509"/>
      <c r="AA142" s="510"/>
      <c r="AB142" s="510"/>
      <c r="AC142" s="527">
        <f t="shared" si="32"/>
        <v>0</v>
      </c>
      <c r="AD142" s="511"/>
      <c r="AE142" s="509"/>
      <c r="AF142" s="510"/>
      <c r="AG142" s="510"/>
      <c r="AH142" s="527">
        <f t="shared" si="33"/>
        <v>0</v>
      </c>
      <c r="AI142" s="508"/>
      <c r="AJ142" s="509"/>
      <c r="AK142" s="510"/>
      <c r="AL142" s="510"/>
      <c r="AM142" s="527">
        <f t="shared" si="34"/>
        <v>0</v>
      </c>
    </row>
    <row r="143" spans="1:39" ht="20.100000000000001" customHeight="1" x14ac:dyDescent="0.2">
      <c r="A143" s="495" t="s">
        <v>579</v>
      </c>
      <c r="B143" s="496">
        <f t="shared" si="26"/>
        <v>0</v>
      </c>
      <c r="C143" s="497"/>
      <c r="D143" s="498"/>
      <c r="E143" s="499" t="s">
        <v>297</v>
      </c>
      <c r="F143" s="500" t="str">
        <f t="shared" si="27"/>
        <v/>
      </c>
      <c r="G143" s="501"/>
      <c r="H143" s="502"/>
      <c r="I143" s="503"/>
      <c r="J143" s="504"/>
      <c r="K143" s="505">
        <f t="shared" si="28"/>
        <v>0</v>
      </c>
      <c r="L143" s="506"/>
      <c r="M143" s="507"/>
      <c r="N143" s="505">
        <f t="shared" si="29"/>
        <v>0</v>
      </c>
      <c r="O143" s="508"/>
      <c r="P143" s="509"/>
      <c r="Q143" s="510"/>
      <c r="R143" s="510"/>
      <c r="S143" s="527">
        <f t="shared" si="30"/>
        <v>0</v>
      </c>
      <c r="T143" s="508"/>
      <c r="U143" s="509"/>
      <c r="V143" s="510"/>
      <c r="W143" s="510"/>
      <c r="X143" s="527">
        <f t="shared" si="31"/>
        <v>0</v>
      </c>
      <c r="Y143" s="508"/>
      <c r="Z143" s="509"/>
      <c r="AA143" s="510"/>
      <c r="AB143" s="510"/>
      <c r="AC143" s="527">
        <f t="shared" si="32"/>
        <v>0</v>
      </c>
      <c r="AD143" s="511"/>
      <c r="AE143" s="509"/>
      <c r="AF143" s="510"/>
      <c r="AG143" s="510"/>
      <c r="AH143" s="527">
        <f t="shared" si="33"/>
        <v>0</v>
      </c>
      <c r="AI143" s="508"/>
      <c r="AJ143" s="509"/>
      <c r="AK143" s="510"/>
      <c r="AL143" s="510"/>
      <c r="AM143" s="527">
        <f t="shared" si="34"/>
        <v>0</v>
      </c>
    </row>
    <row r="144" spans="1:39" ht="20.100000000000001" customHeight="1" x14ac:dyDescent="0.2">
      <c r="A144" s="495" t="s">
        <v>580</v>
      </c>
      <c r="B144" s="496">
        <f t="shared" si="26"/>
        <v>0</v>
      </c>
      <c r="C144" s="497"/>
      <c r="D144" s="498"/>
      <c r="E144" s="499" t="s">
        <v>297</v>
      </c>
      <c r="F144" s="500" t="str">
        <f t="shared" si="27"/>
        <v/>
      </c>
      <c r="G144" s="501"/>
      <c r="H144" s="502"/>
      <c r="I144" s="503"/>
      <c r="J144" s="504"/>
      <c r="K144" s="505">
        <f t="shared" si="28"/>
        <v>0</v>
      </c>
      <c r="L144" s="506"/>
      <c r="M144" s="507"/>
      <c r="N144" s="505">
        <f t="shared" si="29"/>
        <v>0</v>
      </c>
      <c r="O144" s="508"/>
      <c r="P144" s="509"/>
      <c r="Q144" s="510"/>
      <c r="R144" s="510"/>
      <c r="S144" s="527">
        <f t="shared" si="30"/>
        <v>0</v>
      </c>
      <c r="T144" s="508"/>
      <c r="U144" s="509"/>
      <c r="V144" s="510"/>
      <c r="W144" s="510"/>
      <c r="X144" s="527">
        <f t="shared" si="31"/>
        <v>0</v>
      </c>
      <c r="Y144" s="508"/>
      <c r="Z144" s="509"/>
      <c r="AA144" s="510"/>
      <c r="AB144" s="510"/>
      <c r="AC144" s="527">
        <f t="shared" si="32"/>
        <v>0</v>
      </c>
      <c r="AD144" s="511"/>
      <c r="AE144" s="509"/>
      <c r="AF144" s="510"/>
      <c r="AG144" s="510"/>
      <c r="AH144" s="527">
        <f t="shared" si="33"/>
        <v>0</v>
      </c>
      <c r="AI144" s="508"/>
      <c r="AJ144" s="509"/>
      <c r="AK144" s="510"/>
      <c r="AL144" s="510"/>
      <c r="AM144" s="527">
        <f t="shared" si="34"/>
        <v>0</v>
      </c>
    </row>
    <row r="145" spans="1:39" ht="20.100000000000001" customHeight="1" x14ac:dyDescent="0.2">
      <c r="A145" s="495" t="s">
        <v>581</v>
      </c>
      <c r="B145" s="496">
        <f t="shared" si="26"/>
        <v>0</v>
      </c>
      <c r="C145" s="497"/>
      <c r="D145" s="498"/>
      <c r="E145" s="499" t="s">
        <v>297</v>
      </c>
      <c r="F145" s="500" t="str">
        <f t="shared" si="27"/>
        <v/>
      </c>
      <c r="G145" s="501"/>
      <c r="H145" s="502"/>
      <c r="I145" s="503"/>
      <c r="J145" s="504"/>
      <c r="K145" s="505">
        <f t="shared" si="28"/>
        <v>0</v>
      </c>
      <c r="L145" s="506"/>
      <c r="M145" s="507"/>
      <c r="N145" s="505">
        <f t="shared" si="29"/>
        <v>0</v>
      </c>
      <c r="O145" s="508"/>
      <c r="P145" s="509"/>
      <c r="Q145" s="510"/>
      <c r="R145" s="510"/>
      <c r="S145" s="527">
        <f t="shared" si="30"/>
        <v>0</v>
      </c>
      <c r="T145" s="508"/>
      <c r="U145" s="509"/>
      <c r="V145" s="510"/>
      <c r="W145" s="510"/>
      <c r="X145" s="527">
        <f t="shared" si="31"/>
        <v>0</v>
      </c>
      <c r="Y145" s="508"/>
      <c r="Z145" s="509"/>
      <c r="AA145" s="510"/>
      <c r="AB145" s="510"/>
      <c r="AC145" s="527">
        <f t="shared" si="32"/>
        <v>0</v>
      </c>
      <c r="AD145" s="511"/>
      <c r="AE145" s="509"/>
      <c r="AF145" s="510"/>
      <c r="AG145" s="510"/>
      <c r="AH145" s="527">
        <f t="shared" si="33"/>
        <v>0</v>
      </c>
      <c r="AI145" s="508"/>
      <c r="AJ145" s="509"/>
      <c r="AK145" s="510"/>
      <c r="AL145" s="510"/>
      <c r="AM145" s="527">
        <f t="shared" si="34"/>
        <v>0</v>
      </c>
    </row>
    <row r="146" spans="1:39" ht="20.100000000000001" customHeight="1" x14ac:dyDescent="0.2">
      <c r="A146" s="495" t="s">
        <v>582</v>
      </c>
      <c r="B146" s="496">
        <f t="shared" si="26"/>
        <v>0</v>
      </c>
      <c r="C146" s="497"/>
      <c r="D146" s="498"/>
      <c r="E146" s="499" t="s">
        <v>297</v>
      </c>
      <c r="F146" s="500" t="str">
        <f t="shared" si="27"/>
        <v/>
      </c>
      <c r="G146" s="501"/>
      <c r="H146" s="502"/>
      <c r="I146" s="503"/>
      <c r="J146" s="504"/>
      <c r="K146" s="505">
        <f t="shared" si="28"/>
        <v>0</v>
      </c>
      <c r="L146" s="506"/>
      <c r="M146" s="507"/>
      <c r="N146" s="505">
        <f t="shared" si="29"/>
        <v>0</v>
      </c>
      <c r="O146" s="508"/>
      <c r="P146" s="509"/>
      <c r="Q146" s="510"/>
      <c r="R146" s="510"/>
      <c r="S146" s="527">
        <f t="shared" si="30"/>
        <v>0</v>
      </c>
      <c r="T146" s="508"/>
      <c r="U146" s="509"/>
      <c r="V146" s="510"/>
      <c r="W146" s="510"/>
      <c r="X146" s="527">
        <f t="shared" si="31"/>
        <v>0</v>
      </c>
      <c r="Y146" s="508"/>
      <c r="Z146" s="509"/>
      <c r="AA146" s="510"/>
      <c r="AB146" s="510"/>
      <c r="AC146" s="527">
        <f t="shared" si="32"/>
        <v>0</v>
      </c>
      <c r="AD146" s="511"/>
      <c r="AE146" s="509"/>
      <c r="AF146" s="510"/>
      <c r="AG146" s="510"/>
      <c r="AH146" s="527">
        <f t="shared" si="33"/>
        <v>0</v>
      </c>
      <c r="AI146" s="508"/>
      <c r="AJ146" s="509"/>
      <c r="AK146" s="510"/>
      <c r="AL146" s="510"/>
      <c r="AM146" s="527">
        <f t="shared" si="34"/>
        <v>0</v>
      </c>
    </row>
    <row r="147" spans="1:39" ht="20.100000000000001" customHeight="1" x14ac:dyDescent="0.2">
      <c r="A147" s="495" t="s">
        <v>583</v>
      </c>
      <c r="B147" s="496">
        <f t="shared" si="26"/>
        <v>0</v>
      </c>
      <c r="C147" s="497"/>
      <c r="D147" s="498"/>
      <c r="E147" s="499" t="s">
        <v>297</v>
      </c>
      <c r="F147" s="500" t="str">
        <f t="shared" si="27"/>
        <v/>
      </c>
      <c r="G147" s="501"/>
      <c r="H147" s="502"/>
      <c r="I147" s="503"/>
      <c r="J147" s="504"/>
      <c r="K147" s="505">
        <f t="shared" si="28"/>
        <v>0</v>
      </c>
      <c r="L147" s="506"/>
      <c r="M147" s="507"/>
      <c r="N147" s="505">
        <f t="shared" si="29"/>
        <v>0</v>
      </c>
      <c r="O147" s="508"/>
      <c r="P147" s="509"/>
      <c r="Q147" s="510"/>
      <c r="R147" s="510"/>
      <c r="S147" s="527">
        <f t="shared" si="30"/>
        <v>0</v>
      </c>
      <c r="T147" s="508"/>
      <c r="U147" s="509"/>
      <c r="V147" s="510"/>
      <c r="W147" s="510"/>
      <c r="X147" s="527">
        <f t="shared" si="31"/>
        <v>0</v>
      </c>
      <c r="Y147" s="508"/>
      <c r="Z147" s="509"/>
      <c r="AA147" s="510"/>
      <c r="AB147" s="510"/>
      <c r="AC147" s="527">
        <f t="shared" si="32"/>
        <v>0</v>
      </c>
      <c r="AD147" s="511"/>
      <c r="AE147" s="509"/>
      <c r="AF147" s="510"/>
      <c r="AG147" s="510"/>
      <c r="AH147" s="527">
        <f t="shared" si="33"/>
        <v>0</v>
      </c>
      <c r="AI147" s="508"/>
      <c r="AJ147" s="509"/>
      <c r="AK147" s="510"/>
      <c r="AL147" s="510"/>
      <c r="AM147" s="527">
        <f t="shared" si="34"/>
        <v>0</v>
      </c>
    </row>
    <row r="148" spans="1:39" ht="20.100000000000001" customHeight="1" x14ac:dyDescent="0.2">
      <c r="A148" s="495" t="s">
        <v>584</v>
      </c>
      <c r="B148" s="496">
        <f t="shared" si="26"/>
        <v>0</v>
      </c>
      <c r="C148" s="497"/>
      <c r="D148" s="498"/>
      <c r="E148" s="499" t="s">
        <v>297</v>
      </c>
      <c r="F148" s="500" t="str">
        <f t="shared" si="27"/>
        <v/>
      </c>
      <c r="G148" s="501"/>
      <c r="H148" s="502"/>
      <c r="I148" s="503"/>
      <c r="J148" s="504"/>
      <c r="K148" s="505">
        <f t="shared" si="28"/>
        <v>0</v>
      </c>
      <c r="L148" s="506"/>
      <c r="M148" s="507"/>
      <c r="N148" s="505">
        <f t="shared" si="29"/>
        <v>0</v>
      </c>
      <c r="O148" s="508"/>
      <c r="P148" s="509"/>
      <c r="Q148" s="510"/>
      <c r="R148" s="510"/>
      <c r="S148" s="527">
        <f t="shared" si="30"/>
        <v>0</v>
      </c>
      <c r="T148" s="508"/>
      <c r="U148" s="509"/>
      <c r="V148" s="510"/>
      <c r="W148" s="510"/>
      <c r="X148" s="527">
        <f t="shared" si="31"/>
        <v>0</v>
      </c>
      <c r="Y148" s="508"/>
      <c r="Z148" s="509"/>
      <c r="AA148" s="510"/>
      <c r="AB148" s="510"/>
      <c r="AC148" s="527">
        <f t="shared" si="32"/>
        <v>0</v>
      </c>
      <c r="AD148" s="511"/>
      <c r="AE148" s="509"/>
      <c r="AF148" s="510"/>
      <c r="AG148" s="510"/>
      <c r="AH148" s="527">
        <f t="shared" si="33"/>
        <v>0</v>
      </c>
      <c r="AI148" s="508"/>
      <c r="AJ148" s="509"/>
      <c r="AK148" s="510"/>
      <c r="AL148" s="510"/>
      <c r="AM148" s="527">
        <f t="shared" si="34"/>
        <v>0</v>
      </c>
    </row>
    <row r="149" spans="1:39" ht="20.100000000000001" customHeight="1" x14ac:dyDescent="0.2">
      <c r="A149" s="495" t="s">
        <v>585</v>
      </c>
      <c r="B149" s="496">
        <f t="shared" si="26"/>
        <v>0</v>
      </c>
      <c r="C149" s="497"/>
      <c r="D149" s="498"/>
      <c r="E149" s="499" t="s">
        <v>297</v>
      </c>
      <c r="F149" s="500" t="str">
        <f t="shared" si="27"/>
        <v/>
      </c>
      <c r="G149" s="501"/>
      <c r="H149" s="502"/>
      <c r="I149" s="503"/>
      <c r="J149" s="504"/>
      <c r="K149" s="505">
        <f t="shared" si="28"/>
        <v>0</v>
      </c>
      <c r="L149" s="506"/>
      <c r="M149" s="507"/>
      <c r="N149" s="505">
        <f t="shared" si="29"/>
        <v>0</v>
      </c>
      <c r="O149" s="508"/>
      <c r="P149" s="509"/>
      <c r="Q149" s="510"/>
      <c r="R149" s="510"/>
      <c r="S149" s="527">
        <f t="shared" si="30"/>
        <v>0</v>
      </c>
      <c r="T149" s="508"/>
      <c r="U149" s="509"/>
      <c r="V149" s="510"/>
      <c r="W149" s="510"/>
      <c r="X149" s="527">
        <f t="shared" si="31"/>
        <v>0</v>
      </c>
      <c r="Y149" s="508"/>
      <c r="Z149" s="509"/>
      <c r="AA149" s="510"/>
      <c r="AB149" s="510"/>
      <c r="AC149" s="527">
        <f t="shared" si="32"/>
        <v>0</v>
      </c>
      <c r="AD149" s="511"/>
      <c r="AE149" s="509"/>
      <c r="AF149" s="510"/>
      <c r="AG149" s="510"/>
      <c r="AH149" s="527">
        <f t="shared" si="33"/>
        <v>0</v>
      </c>
      <c r="AI149" s="508"/>
      <c r="AJ149" s="509"/>
      <c r="AK149" s="510"/>
      <c r="AL149" s="510"/>
      <c r="AM149" s="527">
        <f t="shared" si="34"/>
        <v>0</v>
      </c>
    </row>
    <row r="150" spans="1:39" ht="20.100000000000001" customHeight="1" x14ac:dyDescent="0.2">
      <c r="A150" s="495" t="s">
        <v>586</v>
      </c>
      <c r="B150" s="496">
        <f t="shared" si="26"/>
        <v>0</v>
      </c>
      <c r="C150" s="497"/>
      <c r="D150" s="498"/>
      <c r="E150" s="499" t="s">
        <v>297</v>
      </c>
      <c r="F150" s="500" t="str">
        <f t="shared" si="27"/>
        <v/>
      </c>
      <c r="G150" s="501"/>
      <c r="H150" s="502"/>
      <c r="I150" s="503"/>
      <c r="J150" s="504"/>
      <c r="K150" s="505">
        <f t="shared" si="28"/>
        <v>0</v>
      </c>
      <c r="L150" s="506"/>
      <c r="M150" s="507"/>
      <c r="N150" s="505">
        <f t="shared" si="29"/>
        <v>0</v>
      </c>
      <c r="O150" s="508"/>
      <c r="P150" s="509"/>
      <c r="Q150" s="510"/>
      <c r="R150" s="510"/>
      <c r="S150" s="527">
        <f t="shared" si="30"/>
        <v>0</v>
      </c>
      <c r="T150" s="508"/>
      <c r="U150" s="509"/>
      <c r="V150" s="510"/>
      <c r="W150" s="510"/>
      <c r="X150" s="527">
        <f t="shared" si="31"/>
        <v>0</v>
      </c>
      <c r="Y150" s="508"/>
      <c r="Z150" s="509"/>
      <c r="AA150" s="510"/>
      <c r="AB150" s="510"/>
      <c r="AC150" s="527">
        <f t="shared" si="32"/>
        <v>0</v>
      </c>
      <c r="AD150" s="511"/>
      <c r="AE150" s="509"/>
      <c r="AF150" s="510"/>
      <c r="AG150" s="510"/>
      <c r="AH150" s="527">
        <f t="shared" si="33"/>
        <v>0</v>
      </c>
      <c r="AI150" s="508"/>
      <c r="AJ150" s="509"/>
      <c r="AK150" s="510"/>
      <c r="AL150" s="510"/>
      <c r="AM150" s="527">
        <f t="shared" si="34"/>
        <v>0</v>
      </c>
    </row>
    <row r="151" spans="1:39" ht="20.100000000000001" customHeight="1" x14ac:dyDescent="0.2">
      <c r="A151" s="495" t="s">
        <v>587</v>
      </c>
      <c r="B151" s="496">
        <f t="shared" si="26"/>
        <v>0</v>
      </c>
      <c r="C151" s="497"/>
      <c r="D151" s="498"/>
      <c r="E151" s="499" t="s">
        <v>297</v>
      </c>
      <c r="F151" s="500" t="str">
        <f t="shared" si="27"/>
        <v/>
      </c>
      <c r="G151" s="501"/>
      <c r="H151" s="502"/>
      <c r="I151" s="503"/>
      <c r="J151" s="504"/>
      <c r="K151" s="505">
        <f t="shared" si="28"/>
        <v>0</v>
      </c>
      <c r="L151" s="506"/>
      <c r="M151" s="507"/>
      <c r="N151" s="505">
        <f t="shared" si="29"/>
        <v>0</v>
      </c>
      <c r="O151" s="508"/>
      <c r="P151" s="509"/>
      <c r="Q151" s="510"/>
      <c r="R151" s="510"/>
      <c r="S151" s="527">
        <f t="shared" si="30"/>
        <v>0</v>
      </c>
      <c r="T151" s="508"/>
      <c r="U151" s="509"/>
      <c r="V151" s="510"/>
      <c r="W151" s="510"/>
      <c r="X151" s="527">
        <f t="shared" si="31"/>
        <v>0</v>
      </c>
      <c r="Y151" s="508"/>
      <c r="Z151" s="509"/>
      <c r="AA151" s="510"/>
      <c r="AB151" s="510"/>
      <c r="AC151" s="527">
        <f t="shared" si="32"/>
        <v>0</v>
      </c>
      <c r="AD151" s="511"/>
      <c r="AE151" s="509"/>
      <c r="AF151" s="510"/>
      <c r="AG151" s="510"/>
      <c r="AH151" s="527">
        <f t="shared" si="33"/>
        <v>0</v>
      </c>
      <c r="AI151" s="508"/>
      <c r="AJ151" s="509"/>
      <c r="AK151" s="510"/>
      <c r="AL151" s="510"/>
      <c r="AM151" s="527">
        <f t="shared" si="34"/>
        <v>0</v>
      </c>
    </row>
    <row r="152" spans="1:39" ht="20.100000000000001" customHeight="1" x14ac:dyDescent="0.2">
      <c r="A152" s="495" t="s">
        <v>588</v>
      </c>
      <c r="B152" s="496">
        <f t="shared" si="26"/>
        <v>0</v>
      </c>
      <c r="C152" s="497"/>
      <c r="D152" s="498"/>
      <c r="E152" s="499" t="s">
        <v>297</v>
      </c>
      <c r="F152" s="500" t="str">
        <f t="shared" si="27"/>
        <v/>
      </c>
      <c r="G152" s="501"/>
      <c r="H152" s="502"/>
      <c r="I152" s="503"/>
      <c r="J152" s="504"/>
      <c r="K152" s="505">
        <f t="shared" si="28"/>
        <v>0</v>
      </c>
      <c r="L152" s="506"/>
      <c r="M152" s="507"/>
      <c r="N152" s="505">
        <f t="shared" si="29"/>
        <v>0</v>
      </c>
      <c r="O152" s="508"/>
      <c r="P152" s="509"/>
      <c r="Q152" s="510"/>
      <c r="R152" s="510"/>
      <c r="S152" s="527">
        <f t="shared" si="30"/>
        <v>0</v>
      </c>
      <c r="T152" s="508"/>
      <c r="U152" s="509"/>
      <c r="V152" s="510"/>
      <c r="W152" s="510"/>
      <c r="X152" s="527">
        <f t="shared" si="31"/>
        <v>0</v>
      </c>
      <c r="Y152" s="508"/>
      <c r="Z152" s="509"/>
      <c r="AA152" s="510"/>
      <c r="AB152" s="510"/>
      <c r="AC152" s="527">
        <f t="shared" si="32"/>
        <v>0</v>
      </c>
      <c r="AD152" s="511"/>
      <c r="AE152" s="509"/>
      <c r="AF152" s="510"/>
      <c r="AG152" s="510"/>
      <c r="AH152" s="527">
        <f t="shared" si="33"/>
        <v>0</v>
      </c>
      <c r="AI152" s="508"/>
      <c r="AJ152" s="509"/>
      <c r="AK152" s="510"/>
      <c r="AL152" s="510"/>
      <c r="AM152" s="527">
        <f t="shared" si="34"/>
        <v>0</v>
      </c>
    </row>
    <row r="153" spans="1:39" ht="20.100000000000001" customHeight="1" x14ac:dyDescent="0.2">
      <c r="A153" s="495" t="s">
        <v>589</v>
      </c>
      <c r="B153" s="496">
        <f t="shared" si="26"/>
        <v>0</v>
      </c>
      <c r="C153" s="497"/>
      <c r="D153" s="498"/>
      <c r="E153" s="499" t="s">
        <v>297</v>
      </c>
      <c r="F153" s="500" t="str">
        <f t="shared" si="27"/>
        <v/>
      </c>
      <c r="G153" s="501"/>
      <c r="H153" s="502"/>
      <c r="I153" s="503"/>
      <c r="J153" s="504"/>
      <c r="K153" s="505">
        <f t="shared" si="28"/>
        <v>0</v>
      </c>
      <c r="L153" s="506"/>
      <c r="M153" s="507"/>
      <c r="N153" s="505">
        <f t="shared" si="29"/>
        <v>0</v>
      </c>
      <c r="O153" s="508"/>
      <c r="P153" s="509"/>
      <c r="Q153" s="510"/>
      <c r="R153" s="510"/>
      <c r="S153" s="527">
        <f t="shared" si="30"/>
        <v>0</v>
      </c>
      <c r="T153" s="508"/>
      <c r="U153" s="509"/>
      <c r="V153" s="510"/>
      <c r="W153" s="510"/>
      <c r="X153" s="527">
        <f t="shared" si="31"/>
        <v>0</v>
      </c>
      <c r="Y153" s="508"/>
      <c r="Z153" s="509"/>
      <c r="AA153" s="510"/>
      <c r="AB153" s="510"/>
      <c r="AC153" s="527">
        <f t="shared" si="32"/>
        <v>0</v>
      </c>
      <c r="AD153" s="511"/>
      <c r="AE153" s="509"/>
      <c r="AF153" s="510"/>
      <c r="AG153" s="510"/>
      <c r="AH153" s="527">
        <f t="shared" si="33"/>
        <v>0</v>
      </c>
      <c r="AI153" s="508"/>
      <c r="AJ153" s="509"/>
      <c r="AK153" s="510"/>
      <c r="AL153" s="510"/>
      <c r="AM153" s="527">
        <f t="shared" si="34"/>
        <v>0</v>
      </c>
    </row>
    <row r="154" spans="1:39" ht="20.100000000000001" customHeight="1" x14ac:dyDescent="0.2">
      <c r="A154" s="495" t="s">
        <v>590</v>
      </c>
      <c r="B154" s="496">
        <f t="shared" si="26"/>
        <v>0</v>
      </c>
      <c r="C154" s="497"/>
      <c r="D154" s="498"/>
      <c r="E154" s="499" t="s">
        <v>297</v>
      </c>
      <c r="F154" s="500" t="str">
        <f t="shared" si="27"/>
        <v/>
      </c>
      <c r="G154" s="501"/>
      <c r="H154" s="502"/>
      <c r="I154" s="503"/>
      <c r="J154" s="504"/>
      <c r="K154" s="505">
        <f t="shared" si="28"/>
        <v>0</v>
      </c>
      <c r="L154" s="506"/>
      <c r="M154" s="507"/>
      <c r="N154" s="505">
        <f t="shared" si="29"/>
        <v>0</v>
      </c>
      <c r="O154" s="508"/>
      <c r="P154" s="509"/>
      <c r="Q154" s="510"/>
      <c r="R154" s="510"/>
      <c r="S154" s="527">
        <f t="shared" si="30"/>
        <v>0</v>
      </c>
      <c r="T154" s="508"/>
      <c r="U154" s="509"/>
      <c r="V154" s="510"/>
      <c r="W154" s="510"/>
      <c r="X154" s="527">
        <f t="shared" si="31"/>
        <v>0</v>
      </c>
      <c r="Y154" s="508"/>
      <c r="Z154" s="509"/>
      <c r="AA154" s="510"/>
      <c r="AB154" s="510"/>
      <c r="AC154" s="527">
        <f t="shared" si="32"/>
        <v>0</v>
      </c>
      <c r="AD154" s="511"/>
      <c r="AE154" s="509"/>
      <c r="AF154" s="510"/>
      <c r="AG154" s="510"/>
      <c r="AH154" s="527">
        <f t="shared" si="33"/>
        <v>0</v>
      </c>
      <c r="AI154" s="508"/>
      <c r="AJ154" s="509"/>
      <c r="AK154" s="510"/>
      <c r="AL154" s="510"/>
      <c r="AM154" s="527">
        <f t="shared" si="34"/>
        <v>0</v>
      </c>
    </row>
    <row r="155" spans="1:39" ht="20.100000000000001" customHeight="1" x14ac:dyDescent="0.2">
      <c r="A155" s="495" t="s">
        <v>591</v>
      </c>
      <c r="B155" s="496">
        <f t="shared" si="26"/>
        <v>0</v>
      </c>
      <c r="C155" s="497"/>
      <c r="D155" s="498"/>
      <c r="E155" s="499" t="s">
        <v>297</v>
      </c>
      <c r="F155" s="500" t="str">
        <f t="shared" si="27"/>
        <v/>
      </c>
      <c r="G155" s="501"/>
      <c r="H155" s="502"/>
      <c r="I155" s="503"/>
      <c r="J155" s="504"/>
      <c r="K155" s="505">
        <f t="shared" si="28"/>
        <v>0</v>
      </c>
      <c r="L155" s="506"/>
      <c r="M155" s="507"/>
      <c r="N155" s="505">
        <f t="shared" si="29"/>
        <v>0</v>
      </c>
      <c r="O155" s="508"/>
      <c r="P155" s="509"/>
      <c r="Q155" s="510"/>
      <c r="R155" s="510"/>
      <c r="S155" s="527">
        <f t="shared" si="30"/>
        <v>0</v>
      </c>
      <c r="T155" s="508"/>
      <c r="U155" s="509"/>
      <c r="V155" s="510"/>
      <c r="W155" s="510"/>
      <c r="X155" s="527">
        <f t="shared" si="31"/>
        <v>0</v>
      </c>
      <c r="Y155" s="508"/>
      <c r="Z155" s="509"/>
      <c r="AA155" s="510"/>
      <c r="AB155" s="510"/>
      <c r="AC155" s="527">
        <f t="shared" si="32"/>
        <v>0</v>
      </c>
      <c r="AD155" s="511"/>
      <c r="AE155" s="509"/>
      <c r="AF155" s="510"/>
      <c r="AG155" s="510"/>
      <c r="AH155" s="527">
        <f t="shared" si="33"/>
        <v>0</v>
      </c>
      <c r="AI155" s="508"/>
      <c r="AJ155" s="509"/>
      <c r="AK155" s="510"/>
      <c r="AL155" s="510"/>
      <c r="AM155" s="527">
        <f t="shared" si="34"/>
        <v>0</v>
      </c>
    </row>
    <row r="156" spans="1:39" ht="20.100000000000001" customHeight="1" x14ac:dyDescent="0.2">
      <c r="A156" s="495" t="s">
        <v>592</v>
      </c>
      <c r="B156" s="496">
        <f t="shared" si="26"/>
        <v>0</v>
      </c>
      <c r="C156" s="497"/>
      <c r="D156" s="498"/>
      <c r="E156" s="499" t="s">
        <v>297</v>
      </c>
      <c r="F156" s="500" t="str">
        <f t="shared" si="27"/>
        <v/>
      </c>
      <c r="G156" s="501"/>
      <c r="H156" s="502"/>
      <c r="I156" s="503"/>
      <c r="J156" s="504"/>
      <c r="K156" s="505">
        <f t="shared" si="28"/>
        <v>0</v>
      </c>
      <c r="L156" s="506"/>
      <c r="M156" s="507"/>
      <c r="N156" s="505">
        <f t="shared" si="29"/>
        <v>0</v>
      </c>
      <c r="O156" s="508"/>
      <c r="P156" s="509"/>
      <c r="Q156" s="510"/>
      <c r="R156" s="510"/>
      <c r="S156" s="527">
        <f t="shared" si="30"/>
        <v>0</v>
      </c>
      <c r="T156" s="508"/>
      <c r="U156" s="509"/>
      <c r="V156" s="510"/>
      <c r="W156" s="510"/>
      <c r="X156" s="527">
        <f t="shared" si="31"/>
        <v>0</v>
      </c>
      <c r="Y156" s="508"/>
      <c r="Z156" s="509"/>
      <c r="AA156" s="510"/>
      <c r="AB156" s="510"/>
      <c r="AC156" s="527">
        <f t="shared" si="32"/>
        <v>0</v>
      </c>
      <c r="AD156" s="511"/>
      <c r="AE156" s="509"/>
      <c r="AF156" s="510"/>
      <c r="AG156" s="510"/>
      <c r="AH156" s="527">
        <f t="shared" si="33"/>
        <v>0</v>
      </c>
      <c r="AI156" s="508"/>
      <c r="AJ156" s="509"/>
      <c r="AK156" s="510"/>
      <c r="AL156" s="510"/>
      <c r="AM156" s="527">
        <f t="shared" si="34"/>
        <v>0</v>
      </c>
    </row>
    <row r="157" spans="1:39" ht="20.100000000000001" customHeight="1" x14ac:dyDescent="0.2">
      <c r="A157" s="495" t="s">
        <v>593</v>
      </c>
      <c r="B157" s="496">
        <f t="shared" si="26"/>
        <v>0</v>
      </c>
      <c r="C157" s="497"/>
      <c r="D157" s="498"/>
      <c r="E157" s="499" t="s">
        <v>297</v>
      </c>
      <c r="F157" s="500" t="str">
        <f t="shared" si="27"/>
        <v/>
      </c>
      <c r="G157" s="501"/>
      <c r="H157" s="502"/>
      <c r="I157" s="503"/>
      <c r="J157" s="504"/>
      <c r="K157" s="505">
        <f t="shared" si="28"/>
        <v>0</v>
      </c>
      <c r="L157" s="506"/>
      <c r="M157" s="507"/>
      <c r="N157" s="505">
        <f t="shared" si="29"/>
        <v>0</v>
      </c>
      <c r="O157" s="508"/>
      <c r="P157" s="509"/>
      <c r="Q157" s="510"/>
      <c r="R157" s="510"/>
      <c r="S157" s="527">
        <f t="shared" si="30"/>
        <v>0</v>
      </c>
      <c r="T157" s="508"/>
      <c r="U157" s="509"/>
      <c r="V157" s="510"/>
      <c r="W157" s="510"/>
      <c r="X157" s="527">
        <f t="shared" si="31"/>
        <v>0</v>
      </c>
      <c r="Y157" s="508"/>
      <c r="Z157" s="509"/>
      <c r="AA157" s="510"/>
      <c r="AB157" s="510"/>
      <c r="AC157" s="527">
        <f t="shared" si="32"/>
        <v>0</v>
      </c>
      <c r="AD157" s="511"/>
      <c r="AE157" s="509"/>
      <c r="AF157" s="510"/>
      <c r="AG157" s="510"/>
      <c r="AH157" s="527">
        <f t="shared" si="33"/>
        <v>0</v>
      </c>
      <c r="AI157" s="508"/>
      <c r="AJ157" s="509"/>
      <c r="AK157" s="510"/>
      <c r="AL157" s="510"/>
      <c r="AM157" s="527">
        <f t="shared" si="34"/>
        <v>0</v>
      </c>
    </row>
    <row r="158" spans="1:39" ht="20.100000000000001" customHeight="1" x14ac:dyDescent="0.2">
      <c r="A158" s="495" t="s">
        <v>594</v>
      </c>
      <c r="B158" s="496">
        <f t="shared" si="26"/>
        <v>0</v>
      </c>
      <c r="C158" s="497"/>
      <c r="D158" s="498"/>
      <c r="E158" s="499" t="s">
        <v>297</v>
      </c>
      <c r="F158" s="500" t="str">
        <f t="shared" si="27"/>
        <v/>
      </c>
      <c r="G158" s="501"/>
      <c r="H158" s="502"/>
      <c r="I158" s="503"/>
      <c r="J158" s="504"/>
      <c r="K158" s="505">
        <f t="shared" si="28"/>
        <v>0</v>
      </c>
      <c r="L158" s="506"/>
      <c r="M158" s="507"/>
      <c r="N158" s="505">
        <f t="shared" si="29"/>
        <v>0</v>
      </c>
      <c r="O158" s="508"/>
      <c r="P158" s="509"/>
      <c r="Q158" s="510"/>
      <c r="R158" s="510"/>
      <c r="S158" s="527">
        <f t="shared" si="30"/>
        <v>0</v>
      </c>
      <c r="T158" s="508"/>
      <c r="U158" s="509"/>
      <c r="V158" s="510"/>
      <c r="W158" s="510"/>
      <c r="X158" s="527">
        <f t="shared" si="31"/>
        <v>0</v>
      </c>
      <c r="Y158" s="508"/>
      <c r="Z158" s="509"/>
      <c r="AA158" s="510"/>
      <c r="AB158" s="510"/>
      <c r="AC158" s="527">
        <f t="shared" si="32"/>
        <v>0</v>
      </c>
      <c r="AD158" s="511"/>
      <c r="AE158" s="509"/>
      <c r="AF158" s="510"/>
      <c r="AG158" s="510"/>
      <c r="AH158" s="527">
        <f t="shared" si="33"/>
        <v>0</v>
      </c>
      <c r="AI158" s="508"/>
      <c r="AJ158" s="509"/>
      <c r="AK158" s="510"/>
      <c r="AL158" s="510"/>
      <c r="AM158" s="527">
        <f t="shared" si="34"/>
        <v>0</v>
      </c>
    </row>
    <row r="159" spans="1:39" ht="20.100000000000001" customHeight="1" x14ac:dyDescent="0.2">
      <c r="A159" s="495" t="s">
        <v>595</v>
      </c>
      <c r="B159" s="496">
        <f t="shared" si="26"/>
        <v>0</v>
      </c>
      <c r="C159" s="497"/>
      <c r="D159" s="498"/>
      <c r="E159" s="499" t="s">
        <v>297</v>
      </c>
      <c r="F159" s="500" t="str">
        <f t="shared" si="27"/>
        <v/>
      </c>
      <c r="G159" s="501"/>
      <c r="H159" s="502"/>
      <c r="I159" s="503"/>
      <c r="J159" s="504"/>
      <c r="K159" s="505">
        <f t="shared" si="28"/>
        <v>0</v>
      </c>
      <c r="L159" s="506"/>
      <c r="M159" s="507"/>
      <c r="N159" s="505">
        <f t="shared" si="29"/>
        <v>0</v>
      </c>
      <c r="O159" s="508"/>
      <c r="P159" s="509"/>
      <c r="Q159" s="510"/>
      <c r="R159" s="510"/>
      <c r="S159" s="527">
        <f t="shared" si="30"/>
        <v>0</v>
      </c>
      <c r="T159" s="508"/>
      <c r="U159" s="509"/>
      <c r="V159" s="510"/>
      <c r="W159" s="510"/>
      <c r="X159" s="527">
        <f t="shared" si="31"/>
        <v>0</v>
      </c>
      <c r="Y159" s="508"/>
      <c r="Z159" s="509"/>
      <c r="AA159" s="510"/>
      <c r="AB159" s="510"/>
      <c r="AC159" s="527">
        <f t="shared" si="32"/>
        <v>0</v>
      </c>
      <c r="AD159" s="511"/>
      <c r="AE159" s="509"/>
      <c r="AF159" s="510"/>
      <c r="AG159" s="510"/>
      <c r="AH159" s="527">
        <f t="shared" si="33"/>
        <v>0</v>
      </c>
      <c r="AI159" s="508"/>
      <c r="AJ159" s="509"/>
      <c r="AK159" s="510"/>
      <c r="AL159" s="510"/>
      <c r="AM159" s="527">
        <f t="shared" si="34"/>
        <v>0</v>
      </c>
    </row>
    <row r="160" spans="1:39" ht="20.100000000000001" customHeight="1" x14ac:dyDescent="0.2">
      <c r="A160" s="495" t="s">
        <v>596</v>
      </c>
      <c r="B160" s="496">
        <f t="shared" si="26"/>
        <v>0</v>
      </c>
      <c r="C160" s="497"/>
      <c r="D160" s="498"/>
      <c r="E160" s="499" t="s">
        <v>297</v>
      </c>
      <c r="F160" s="500" t="str">
        <f t="shared" si="27"/>
        <v/>
      </c>
      <c r="G160" s="501"/>
      <c r="H160" s="502"/>
      <c r="I160" s="503"/>
      <c r="J160" s="504"/>
      <c r="K160" s="505">
        <f t="shared" si="28"/>
        <v>0</v>
      </c>
      <c r="L160" s="506"/>
      <c r="M160" s="507"/>
      <c r="N160" s="505">
        <f t="shared" si="29"/>
        <v>0</v>
      </c>
      <c r="O160" s="508"/>
      <c r="P160" s="509"/>
      <c r="Q160" s="510"/>
      <c r="R160" s="510"/>
      <c r="S160" s="527">
        <f t="shared" si="30"/>
        <v>0</v>
      </c>
      <c r="T160" s="508"/>
      <c r="U160" s="509"/>
      <c r="V160" s="510"/>
      <c r="W160" s="510"/>
      <c r="X160" s="527">
        <f t="shared" si="31"/>
        <v>0</v>
      </c>
      <c r="Y160" s="508"/>
      <c r="Z160" s="509"/>
      <c r="AA160" s="510"/>
      <c r="AB160" s="510"/>
      <c r="AC160" s="527">
        <f t="shared" si="32"/>
        <v>0</v>
      </c>
      <c r="AD160" s="511"/>
      <c r="AE160" s="509"/>
      <c r="AF160" s="510"/>
      <c r="AG160" s="510"/>
      <c r="AH160" s="527">
        <f t="shared" si="33"/>
        <v>0</v>
      </c>
      <c r="AI160" s="508"/>
      <c r="AJ160" s="509"/>
      <c r="AK160" s="510"/>
      <c r="AL160" s="510"/>
      <c r="AM160" s="527">
        <f t="shared" si="34"/>
        <v>0</v>
      </c>
    </row>
    <row r="161" spans="1:39" ht="20.100000000000001" customHeight="1" x14ac:dyDescent="0.2">
      <c r="A161" s="495" t="s">
        <v>597</v>
      </c>
      <c r="B161" s="496">
        <f t="shared" si="26"/>
        <v>0</v>
      </c>
      <c r="C161" s="497"/>
      <c r="D161" s="498"/>
      <c r="E161" s="499" t="s">
        <v>297</v>
      </c>
      <c r="F161" s="500" t="str">
        <f t="shared" si="27"/>
        <v/>
      </c>
      <c r="G161" s="501"/>
      <c r="H161" s="502"/>
      <c r="I161" s="503"/>
      <c r="J161" s="504"/>
      <c r="K161" s="505">
        <f t="shared" si="28"/>
        <v>0</v>
      </c>
      <c r="L161" s="506"/>
      <c r="M161" s="507"/>
      <c r="N161" s="505">
        <f t="shared" si="29"/>
        <v>0</v>
      </c>
      <c r="O161" s="508"/>
      <c r="P161" s="509"/>
      <c r="Q161" s="510"/>
      <c r="R161" s="510"/>
      <c r="S161" s="527">
        <f t="shared" si="30"/>
        <v>0</v>
      </c>
      <c r="T161" s="508"/>
      <c r="U161" s="509"/>
      <c r="V161" s="510"/>
      <c r="W161" s="510"/>
      <c r="X161" s="527">
        <f t="shared" si="31"/>
        <v>0</v>
      </c>
      <c r="Y161" s="508"/>
      <c r="Z161" s="509"/>
      <c r="AA161" s="510"/>
      <c r="AB161" s="510"/>
      <c r="AC161" s="527">
        <f t="shared" si="32"/>
        <v>0</v>
      </c>
      <c r="AD161" s="511"/>
      <c r="AE161" s="509"/>
      <c r="AF161" s="510"/>
      <c r="AG161" s="510"/>
      <c r="AH161" s="527">
        <f t="shared" si="33"/>
        <v>0</v>
      </c>
      <c r="AI161" s="508"/>
      <c r="AJ161" s="509"/>
      <c r="AK161" s="510"/>
      <c r="AL161" s="510"/>
      <c r="AM161" s="527">
        <f t="shared" si="34"/>
        <v>0</v>
      </c>
    </row>
    <row r="162" spans="1:39" ht="20.100000000000001" customHeight="1" x14ac:dyDescent="0.2">
      <c r="A162" s="495" t="s">
        <v>598</v>
      </c>
      <c r="B162" s="496">
        <f t="shared" si="26"/>
        <v>0</v>
      </c>
      <c r="C162" s="497"/>
      <c r="D162" s="498"/>
      <c r="E162" s="499" t="s">
        <v>297</v>
      </c>
      <c r="F162" s="500" t="str">
        <f t="shared" si="27"/>
        <v/>
      </c>
      <c r="G162" s="501"/>
      <c r="H162" s="502"/>
      <c r="I162" s="503"/>
      <c r="J162" s="504"/>
      <c r="K162" s="505">
        <f t="shared" si="28"/>
        <v>0</v>
      </c>
      <c r="L162" s="506"/>
      <c r="M162" s="507"/>
      <c r="N162" s="505">
        <f t="shared" si="29"/>
        <v>0</v>
      </c>
      <c r="O162" s="508"/>
      <c r="P162" s="509"/>
      <c r="Q162" s="510"/>
      <c r="R162" s="510"/>
      <c r="S162" s="527">
        <f t="shared" si="30"/>
        <v>0</v>
      </c>
      <c r="T162" s="508"/>
      <c r="U162" s="509"/>
      <c r="V162" s="510"/>
      <c r="W162" s="510"/>
      <c r="X162" s="527">
        <f t="shared" si="31"/>
        <v>0</v>
      </c>
      <c r="Y162" s="508"/>
      <c r="Z162" s="509"/>
      <c r="AA162" s="510"/>
      <c r="AB162" s="510"/>
      <c r="AC162" s="527">
        <f t="shared" si="32"/>
        <v>0</v>
      </c>
      <c r="AD162" s="511"/>
      <c r="AE162" s="509"/>
      <c r="AF162" s="510"/>
      <c r="AG162" s="510"/>
      <c r="AH162" s="527">
        <f t="shared" si="33"/>
        <v>0</v>
      </c>
      <c r="AI162" s="508"/>
      <c r="AJ162" s="509"/>
      <c r="AK162" s="510"/>
      <c r="AL162" s="510"/>
      <c r="AM162" s="527">
        <f t="shared" si="34"/>
        <v>0</v>
      </c>
    </row>
    <row r="163" spans="1:39" ht="20.100000000000001" customHeight="1" x14ac:dyDescent="0.2">
      <c r="A163" s="495" t="s">
        <v>599</v>
      </c>
      <c r="B163" s="496">
        <f t="shared" si="26"/>
        <v>0</v>
      </c>
      <c r="C163" s="497"/>
      <c r="D163" s="498"/>
      <c r="E163" s="499" t="s">
        <v>297</v>
      </c>
      <c r="F163" s="500" t="str">
        <f t="shared" si="27"/>
        <v/>
      </c>
      <c r="G163" s="501"/>
      <c r="H163" s="502"/>
      <c r="I163" s="503"/>
      <c r="J163" s="504"/>
      <c r="K163" s="505">
        <f t="shared" si="28"/>
        <v>0</v>
      </c>
      <c r="L163" s="506"/>
      <c r="M163" s="507"/>
      <c r="N163" s="505">
        <f t="shared" si="29"/>
        <v>0</v>
      </c>
      <c r="O163" s="508"/>
      <c r="P163" s="509"/>
      <c r="Q163" s="510"/>
      <c r="R163" s="510"/>
      <c r="S163" s="527">
        <f t="shared" si="30"/>
        <v>0</v>
      </c>
      <c r="T163" s="508"/>
      <c r="U163" s="509"/>
      <c r="V163" s="510"/>
      <c r="W163" s="510"/>
      <c r="X163" s="527">
        <f t="shared" si="31"/>
        <v>0</v>
      </c>
      <c r="Y163" s="508"/>
      <c r="Z163" s="509"/>
      <c r="AA163" s="510"/>
      <c r="AB163" s="510"/>
      <c r="AC163" s="527">
        <f t="shared" si="32"/>
        <v>0</v>
      </c>
      <c r="AD163" s="511"/>
      <c r="AE163" s="509"/>
      <c r="AF163" s="510"/>
      <c r="AG163" s="510"/>
      <c r="AH163" s="527">
        <f t="shared" si="33"/>
        <v>0</v>
      </c>
      <c r="AI163" s="508"/>
      <c r="AJ163" s="509"/>
      <c r="AK163" s="510"/>
      <c r="AL163" s="510"/>
      <c r="AM163" s="527">
        <f t="shared" si="34"/>
        <v>0</v>
      </c>
    </row>
    <row r="164" spans="1:39" ht="20.100000000000001" customHeight="1" x14ac:dyDescent="0.2">
      <c r="A164" s="495" t="s">
        <v>600</v>
      </c>
      <c r="B164" s="496">
        <f t="shared" si="26"/>
        <v>0</v>
      </c>
      <c r="C164" s="497"/>
      <c r="D164" s="498"/>
      <c r="E164" s="499" t="s">
        <v>297</v>
      </c>
      <c r="F164" s="500" t="str">
        <f t="shared" si="27"/>
        <v/>
      </c>
      <c r="G164" s="501"/>
      <c r="H164" s="502"/>
      <c r="I164" s="503"/>
      <c r="J164" s="504"/>
      <c r="K164" s="505">
        <f t="shared" si="28"/>
        <v>0</v>
      </c>
      <c r="L164" s="506"/>
      <c r="M164" s="507"/>
      <c r="N164" s="505">
        <f t="shared" si="29"/>
        <v>0</v>
      </c>
      <c r="O164" s="508"/>
      <c r="P164" s="509"/>
      <c r="Q164" s="510"/>
      <c r="R164" s="510"/>
      <c r="S164" s="527">
        <f t="shared" si="30"/>
        <v>0</v>
      </c>
      <c r="T164" s="508"/>
      <c r="U164" s="509"/>
      <c r="V164" s="510"/>
      <c r="W164" s="510"/>
      <c r="X164" s="527">
        <f t="shared" si="31"/>
        <v>0</v>
      </c>
      <c r="Y164" s="508"/>
      <c r="Z164" s="509"/>
      <c r="AA164" s="510"/>
      <c r="AB164" s="510"/>
      <c r="AC164" s="527">
        <f t="shared" si="32"/>
        <v>0</v>
      </c>
      <c r="AD164" s="511"/>
      <c r="AE164" s="509"/>
      <c r="AF164" s="510"/>
      <c r="AG164" s="510"/>
      <c r="AH164" s="527">
        <f t="shared" si="33"/>
        <v>0</v>
      </c>
      <c r="AI164" s="508"/>
      <c r="AJ164" s="509"/>
      <c r="AK164" s="510"/>
      <c r="AL164" s="510"/>
      <c r="AM164" s="527">
        <f t="shared" si="34"/>
        <v>0</v>
      </c>
    </row>
    <row r="165" spans="1:39" ht="20.100000000000001" customHeight="1" x14ac:dyDescent="0.2">
      <c r="A165" s="495" t="s">
        <v>601</v>
      </c>
      <c r="B165" s="496">
        <f t="shared" si="26"/>
        <v>0</v>
      </c>
      <c r="C165" s="497"/>
      <c r="D165" s="498"/>
      <c r="E165" s="499" t="s">
        <v>297</v>
      </c>
      <c r="F165" s="500" t="str">
        <f t="shared" si="27"/>
        <v/>
      </c>
      <c r="G165" s="501"/>
      <c r="H165" s="502"/>
      <c r="I165" s="503"/>
      <c r="J165" s="504"/>
      <c r="K165" s="505">
        <f t="shared" si="28"/>
        <v>0</v>
      </c>
      <c r="L165" s="506"/>
      <c r="M165" s="507"/>
      <c r="N165" s="505">
        <f t="shared" si="29"/>
        <v>0</v>
      </c>
      <c r="O165" s="508"/>
      <c r="P165" s="509"/>
      <c r="Q165" s="510"/>
      <c r="R165" s="510"/>
      <c r="S165" s="527">
        <f t="shared" si="30"/>
        <v>0</v>
      </c>
      <c r="T165" s="508"/>
      <c r="U165" s="509"/>
      <c r="V165" s="510"/>
      <c r="W165" s="510"/>
      <c r="X165" s="527">
        <f t="shared" si="31"/>
        <v>0</v>
      </c>
      <c r="Y165" s="508"/>
      <c r="Z165" s="509"/>
      <c r="AA165" s="510"/>
      <c r="AB165" s="510"/>
      <c r="AC165" s="527">
        <f t="shared" si="32"/>
        <v>0</v>
      </c>
      <c r="AD165" s="511"/>
      <c r="AE165" s="509"/>
      <c r="AF165" s="510"/>
      <c r="AG165" s="510"/>
      <c r="AH165" s="527">
        <f t="shared" si="33"/>
        <v>0</v>
      </c>
      <c r="AI165" s="508"/>
      <c r="AJ165" s="509"/>
      <c r="AK165" s="510"/>
      <c r="AL165" s="510"/>
      <c r="AM165" s="527">
        <f t="shared" si="34"/>
        <v>0</v>
      </c>
    </row>
    <row r="166" spans="1:39" ht="20.100000000000001" customHeight="1" x14ac:dyDescent="0.2">
      <c r="A166" s="495" t="s">
        <v>602</v>
      </c>
      <c r="B166" s="496">
        <f t="shared" si="26"/>
        <v>0</v>
      </c>
      <c r="C166" s="497"/>
      <c r="D166" s="498"/>
      <c r="E166" s="499" t="s">
        <v>297</v>
      </c>
      <c r="F166" s="500" t="str">
        <f t="shared" si="27"/>
        <v/>
      </c>
      <c r="G166" s="501"/>
      <c r="H166" s="502"/>
      <c r="I166" s="503"/>
      <c r="J166" s="504"/>
      <c r="K166" s="505">
        <f t="shared" si="28"/>
        <v>0</v>
      </c>
      <c r="L166" s="506"/>
      <c r="M166" s="507"/>
      <c r="N166" s="505">
        <f t="shared" si="29"/>
        <v>0</v>
      </c>
      <c r="O166" s="508"/>
      <c r="P166" s="509"/>
      <c r="Q166" s="510"/>
      <c r="R166" s="510"/>
      <c r="S166" s="527">
        <f t="shared" si="30"/>
        <v>0</v>
      </c>
      <c r="T166" s="508"/>
      <c r="U166" s="509"/>
      <c r="V166" s="510"/>
      <c r="W166" s="510"/>
      <c r="X166" s="527">
        <f t="shared" si="31"/>
        <v>0</v>
      </c>
      <c r="Y166" s="508"/>
      <c r="Z166" s="509"/>
      <c r="AA166" s="510"/>
      <c r="AB166" s="510"/>
      <c r="AC166" s="527">
        <f t="shared" si="32"/>
        <v>0</v>
      </c>
      <c r="AD166" s="511"/>
      <c r="AE166" s="509"/>
      <c r="AF166" s="510"/>
      <c r="AG166" s="510"/>
      <c r="AH166" s="527">
        <f t="shared" si="33"/>
        <v>0</v>
      </c>
      <c r="AI166" s="508"/>
      <c r="AJ166" s="509"/>
      <c r="AK166" s="510"/>
      <c r="AL166" s="510"/>
      <c r="AM166" s="527">
        <f t="shared" si="34"/>
        <v>0</v>
      </c>
    </row>
    <row r="167" spans="1:39" ht="20.100000000000001" customHeight="1" x14ac:dyDescent="0.2">
      <c r="A167" s="495" t="s">
        <v>603</v>
      </c>
      <c r="B167" s="496">
        <f t="shared" si="26"/>
        <v>0</v>
      </c>
      <c r="C167" s="497"/>
      <c r="D167" s="498"/>
      <c r="E167" s="499" t="s">
        <v>297</v>
      </c>
      <c r="F167" s="500" t="str">
        <f t="shared" si="27"/>
        <v/>
      </c>
      <c r="G167" s="501"/>
      <c r="H167" s="502"/>
      <c r="I167" s="503"/>
      <c r="J167" s="504"/>
      <c r="K167" s="505">
        <f t="shared" si="28"/>
        <v>0</v>
      </c>
      <c r="L167" s="506"/>
      <c r="M167" s="507"/>
      <c r="N167" s="505">
        <f t="shared" si="29"/>
        <v>0</v>
      </c>
      <c r="O167" s="508"/>
      <c r="P167" s="509"/>
      <c r="Q167" s="510"/>
      <c r="R167" s="510"/>
      <c r="S167" s="527">
        <f t="shared" si="30"/>
        <v>0</v>
      </c>
      <c r="T167" s="508"/>
      <c r="U167" s="509"/>
      <c r="V167" s="510"/>
      <c r="W167" s="510"/>
      <c r="X167" s="527">
        <f t="shared" si="31"/>
        <v>0</v>
      </c>
      <c r="Y167" s="508"/>
      <c r="Z167" s="509"/>
      <c r="AA167" s="510"/>
      <c r="AB167" s="510"/>
      <c r="AC167" s="527">
        <f t="shared" si="32"/>
        <v>0</v>
      </c>
      <c r="AD167" s="511"/>
      <c r="AE167" s="509"/>
      <c r="AF167" s="510"/>
      <c r="AG167" s="510"/>
      <c r="AH167" s="527">
        <f t="shared" si="33"/>
        <v>0</v>
      </c>
      <c r="AI167" s="508"/>
      <c r="AJ167" s="509"/>
      <c r="AK167" s="510"/>
      <c r="AL167" s="510"/>
      <c r="AM167" s="527">
        <f t="shared" si="34"/>
        <v>0</v>
      </c>
    </row>
    <row r="168" spans="1:39" ht="20.100000000000001" customHeight="1" x14ac:dyDescent="0.2">
      <c r="A168" s="495" t="s">
        <v>604</v>
      </c>
      <c r="B168" s="496">
        <f t="shared" si="26"/>
        <v>0</v>
      </c>
      <c r="C168" s="497"/>
      <c r="D168" s="498"/>
      <c r="E168" s="499" t="s">
        <v>297</v>
      </c>
      <c r="F168" s="500" t="str">
        <f t="shared" si="27"/>
        <v/>
      </c>
      <c r="G168" s="501"/>
      <c r="H168" s="502"/>
      <c r="I168" s="503"/>
      <c r="J168" s="504"/>
      <c r="K168" s="505">
        <f t="shared" si="28"/>
        <v>0</v>
      </c>
      <c r="L168" s="506"/>
      <c r="M168" s="507"/>
      <c r="N168" s="505">
        <f t="shared" si="29"/>
        <v>0</v>
      </c>
      <c r="O168" s="508"/>
      <c r="P168" s="509"/>
      <c r="Q168" s="510"/>
      <c r="R168" s="510"/>
      <c r="S168" s="527">
        <f t="shared" si="30"/>
        <v>0</v>
      </c>
      <c r="T168" s="508"/>
      <c r="U168" s="509"/>
      <c r="V168" s="510"/>
      <c r="W168" s="510"/>
      <c r="X168" s="527">
        <f t="shared" si="31"/>
        <v>0</v>
      </c>
      <c r="Y168" s="508"/>
      <c r="Z168" s="509"/>
      <c r="AA168" s="510"/>
      <c r="AB168" s="510"/>
      <c r="AC168" s="527">
        <f t="shared" si="32"/>
        <v>0</v>
      </c>
      <c r="AD168" s="511"/>
      <c r="AE168" s="509"/>
      <c r="AF168" s="510"/>
      <c r="AG168" s="510"/>
      <c r="AH168" s="527">
        <f t="shared" si="33"/>
        <v>0</v>
      </c>
      <c r="AI168" s="508"/>
      <c r="AJ168" s="509"/>
      <c r="AK168" s="510"/>
      <c r="AL168" s="510"/>
      <c r="AM168" s="527">
        <f t="shared" si="34"/>
        <v>0</v>
      </c>
    </row>
    <row r="169" spans="1:39" ht="20.100000000000001" customHeight="1" x14ac:dyDescent="0.2">
      <c r="A169" s="495" t="s">
        <v>605</v>
      </c>
      <c r="B169" s="496">
        <f t="shared" si="26"/>
        <v>0</v>
      </c>
      <c r="C169" s="497"/>
      <c r="D169" s="498"/>
      <c r="E169" s="499" t="s">
        <v>297</v>
      </c>
      <c r="F169" s="500" t="str">
        <f t="shared" si="27"/>
        <v/>
      </c>
      <c r="G169" s="501"/>
      <c r="H169" s="502"/>
      <c r="I169" s="503"/>
      <c r="J169" s="504"/>
      <c r="K169" s="505">
        <f t="shared" si="28"/>
        <v>0</v>
      </c>
      <c r="L169" s="506"/>
      <c r="M169" s="507"/>
      <c r="N169" s="505">
        <f t="shared" si="29"/>
        <v>0</v>
      </c>
      <c r="O169" s="508"/>
      <c r="P169" s="509"/>
      <c r="Q169" s="510"/>
      <c r="R169" s="510"/>
      <c r="S169" s="527">
        <f t="shared" si="30"/>
        <v>0</v>
      </c>
      <c r="T169" s="508"/>
      <c r="U169" s="509"/>
      <c r="V169" s="510"/>
      <c r="W169" s="510"/>
      <c r="X169" s="527">
        <f t="shared" si="31"/>
        <v>0</v>
      </c>
      <c r="Y169" s="508"/>
      <c r="Z169" s="509"/>
      <c r="AA169" s="510"/>
      <c r="AB169" s="510"/>
      <c r="AC169" s="527">
        <f t="shared" si="32"/>
        <v>0</v>
      </c>
      <c r="AD169" s="511"/>
      <c r="AE169" s="509"/>
      <c r="AF169" s="510"/>
      <c r="AG169" s="510"/>
      <c r="AH169" s="527">
        <f t="shared" si="33"/>
        <v>0</v>
      </c>
      <c r="AI169" s="508"/>
      <c r="AJ169" s="509"/>
      <c r="AK169" s="510"/>
      <c r="AL169" s="510"/>
      <c r="AM169" s="527">
        <f t="shared" si="34"/>
        <v>0</v>
      </c>
    </row>
    <row r="170" spans="1:39" ht="20.100000000000001" customHeight="1" x14ac:dyDescent="0.2">
      <c r="A170" s="495" t="s">
        <v>606</v>
      </c>
      <c r="B170" s="496">
        <f t="shared" si="26"/>
        <v>0</v>
      </c>
      <c r="C170" s="497"/>
      <c r="D170" s="498"/>
      <c r="E170" s="499" t="s">
        <v>297</v>
      </c>
      <c r="F170" s="500" t="str">
        <f t="shared" si="27"/>
        <v/>
      </c>
      <c r="G170" s="501"/>
      <c r="H170" s="502"/>
      <c r="I170" s="503"/>
      <c r="J170" s="504"/>
      <c r="K170" s="505">
        <f t="shared" si="28"/>
        <v>0</v>
      </c>
      <c r="L170" s="506"/>
      <c r="M170" s="507"/>
      <c r="N170" s="505">
        <f t="shared" si="29"/>
        <v>0</v>
      </c>
      <c r="O170" s="508"/>
      <c r="P170" s="509"/>
      <c r="Q170" s="510"/>
      <c r="R170" s="510"/>
      <c r="S170" s="527">
        <f t="shared" si="30"/>
        <v>0</v>
      </c>
      <c r="T170" s="508"/>
      <c r="U170" s="509"/>
      <c r="V170" s="510"/>
      <c r="W170" s="510"/>
      <c r="X170" s="527">
        <f t="shared" si="31"/>
        <v>0</v>
      </c>
      <c r="Y170" s="508"/>
      <c r="Z170" s="509"/>
      <c r="AA170" s="510"/>
      <c r="AB170" s="510"/>
      <c r="AC170" s="527">
        <f t="shared" si="32"/>
        <v>0</v>
      </c>
      <c r="AD170" s="511"/>
      <c r="AE170" s="509"/>
      <c r="AF170" s="510"/>
      <c r="AG170" s="510"/>
      <c r="AH170" s="527">
        <f t="shared" si="33"/>
        <v>0</v>
      </c>
      <c r="AI170" s="508"/>
      <c r="AJ170" s="509"/>
      <c r="AK170" s="510"/>
      <c r="AL170" s="510"/>
      <c r="AM170" s="527">
        <f t="shared" si="34"/>
        <v>0</v>
      </c>
    </row>
    <row r="171" spans="1:39" ht="20.100000000000001" customHeight="1" x14ac:dyDescent="0.2">
      <c r="A171" s="495" t="s">
        <v>607</v>
      </c>
      <c r="B171" s="496">
        <f t="shared" si="26"/>
        <v>0</v>
      </c>
      <c r="C171" s="497"/>
      <c r="D171" s="498"/>
      <c r="E171" s="499" t="s">
        <v>297</v>
      </c>
      <c r="F171" s="500" t="str">
        <f t="shared" si="27"/>
        <v/>
      </c>
      <c r="G171" s="501"/>
      <c r="H171" s="502"/>
      <c r="I171" s="503"/>
      <c r="J171" s="504"/>
      <c r="K171" s="505">
        <f t="shared" si="28"/>
        <v>0</v>
      </c>
      <c r="L171" s="506"/>
      <c r="M171" s="507"/>
      <c r="N171" s="505">
        <f t="shared" si="29"/>
        <v>0</v>
      </c>
      <c r="O171" s="508"/>
      <c r="P171" s="509"/>
      <c r="Q171" s="510"/>
      <c r="R171" s="510"/>
      <c r="S171" s="527">
        <f t="shared" si="30"/>
        <v>0</v>
      </c>
      <c r="T171" s="508"/>
      <c r="U171" s="509"/>
      <c r="V171" s="510"/>
      <c r="W171" s="510"/>
      <c r="X171" s="527">
        <f t="shared" si="31"/>
        <v>0</v>
      </c>
      <c r="Y171" s="508"/>
      <c r="Z171" s="509"/>
      <c r="AA171" s="510"/>
      <c r="AB171" s="510"/>
      <c r="AC171" s="527">
        <f t="shared" si="32"/>
        <v>0</v>
      </c>
      <c r="AD171" s="511"/>
      <c r="AE171" s="509"/>
      <c r="AF171" s="510"/>
      <c r="AG171" s="510"/>
      <c r="AH171" s="527">
        <f t="shared" si="33"/>
        <v>0</v>
      </c>
      <c r="AI171" s="508"/>
      <c r="AJ171" s="509"/>
      <c r="AK171" s="510"/>
      <c r="AL171" s="510"/>
      <c r="AM171" s="527">
        <f t="shared" si="34"/>
        <v>0</v>
      </c>
    </row>
    <row r="172" spans="1:39" ht="20.100000000000001" customHeight="1" x14ac:dyDescent="0.2">
      <c r="A172" s="495" t="s">
        <v>608</v>
      </c>
      <c r="B172" s="496">
        <f t="shared" si="26"/>
        <v>0</v>
      </c>
      <c r="C172" s="497"/>
      <c r="D172" s="498"/>
      <c r="E172" s="499" t="s">
        <v>297</v>
      </c>
      <c r="F172" s="500" t="str">
        <f t="shared" si="27"/>
        <v/>
      </c>
      <c r="G172" s="501"/>
      <c r="H172" s="502"/>
      <c r="I172" s="503"/>
      <c r="J172" s="504"/>
      <c r="K172" s="505">
        <f t="shared" si="28"/>
        <v>0</v>
      </c>
      <c r="L172" s="506"/>
      <c r="M172" s="507"/>
      <c r="N172" s="505">
        <f t="shared" si="29"/>
        <v>0</v>
      </c>
      <c r="O172" s="508"/>
      <c r="P172" s="509"/>
      <c r="Q172" s="510"/>
      <c r="R172" s="510"/>
      <c r="S172" s="527">
        <f t="shared" si="30"/>
        <v>0</v>
      </c>
      <c r="T172" s="508"/>
      <c r="U172" s="509"/>
      <c r="V172" s="510"/>
      <c r="W172" s="510"/>
      <c r="X172" s="527">
        <f t="shared" si="31"/>
        <v>0</v>
      </c>
      <c r="Y172" s="508"/>
      <c r="Z172" s="509"/>
      <c r="AA172" s="510"/>
      <c r="AB172" s="510"/>
      <c r="AC172" s="527">
        <f t="shared" si="32"/>
        <v>0</v>
      </c>
      <c r="AD172" s="511"/>
      <c r="AE172" s="509"/>
      <c r="AF172" s="510"/>
      <c r="AG172" s="510"/>
      <c r="AH172" s="527">
        <f t="shared" si="33"/>
        <v>0</v>
      </c>
      <c r="AI172" s="508"/>
      <c r="AJ172" s="509"/>
      <c r="AK172" s="510"/>
      <c r="AL172" s="510"/>
      <c r="AM172" s="527">
        <f t="shared" si="34"/>
        <v>0</v>
      </c>
    </row>
    <row r="173" spans="1:39" ht="20.100000000000001" customHeight="1" x14ac:dyDescent="0.2">
      <c r="A173" s="495" t="s">
        <v>609</v>
      </c>
      <c r="B173" s="496">
        <f t="shared" si="26"/>
        <v>0</v>
      </c>
      <c r="C173" s="497"/>
      <c r="D173" s="498"/>
      <c r="E173" s="499" t="s">
        <v>297</v>
      </c>
      <c r="F173" s="500" t="str">
        <f t="shared" si="27"/>
        <v/>
      </c>
      <c r="G173" s="501"/>
      <c r="H173" s="502"/>
      <c r="I173" s="503"/>
      <c r="J173" s="504"/>
      <c r="K173" s="505">
        <f t="shared" si="28"/>
        <v>0</v>
      </c>
      <c r="L173" s="506"/>
      <c r="M173" s="507"/>
      <c r="N173" s="505">
        <f t="shared" si="29"/>
        <v>0</v>
      </c>
      <c r="O173" s="508"/>
      <c r="P173" s="509"/>
      <c r="Q173" s="510"/>
      <c r="R173" s="510"/>
      <c r="S173" s="527">
        <f t="shared" si="30"/>
        <v>0</v>
      </c>
      <c r="T173" s="508"/>
      <c r="U173" s="509"/>
      <c r="V173" s="510"/>
      <c r="W173" s="510"/>
      <c r="X173" s="527">
        <f t="shared" si="31"/>
        <v>0</v>
      </c>
      <c r="Y173" s="508"/>
      <c r="Z173" s="509"/>
      <c r="AA173" s="510"/>
      <c r="AB173" s="510"/>
      <c r="AC173" s="527">
        <f t="shared" si="32"/>
        <v>0</v>
      </c>
      <c r="AD173" s="511"/>
      <c r="AE173" s="509"/>
      <c r="AF173" s="510"/>
      <c r="AG173" s="510"/>
      <c r="AH173" s="527">
        <f t="shared" si="33"/>
        <v>0</v>
      </c>
      <c r="AI173" s="508"/>
      <c r="AJ173" s="509"/>
      <c r="AK173" s="510"/>
      <c r="AL173" s="510"/>
      <c r="AM173" s="527">
        <f t="shared" si="34"/>
        <v>0</v>
      </c>
    </row>
    <row r="174" spans="1:39" ht="20.100000000000001" customHeight="1" x14ac:dyDescent="0.2">
      <c r="A174" s="495" t="s">
        <v>610</v>
      </c>
      <c r="B174" s="496">
        <f t="shared" si="26"/>
        <v>0</v>
      </c>
      <c r="C174" s="497"/>
      <c r="D174" s="498"/>
      <c r="E174" s="499" t="s">
        <v>297</v>
      </c>
      <c r="F174" s="500" t="str">
        <f t="shared" si="27"/>
        <v/>
      </c>
      <c r="G174" s="501"/>
      <c r="H174" s="502"/>
      <c r="I174" s="503"/>
      <c r="J174" s="504"/>
      <c r="K174" s="505">
        <f t="shared" si="28"/>
        <v>0</v>
      </c>
      <c r="L174" s="506"/>
      <c r="M174" s="507"/>
      <c r="N174" s="505">
        <f t="shared" si="29"/>
        <v>0</v>
      </c>
      <c r="O174" s="508"/>
      <c r="P174" s="509"/>
      <c r="Q174" s="510"/>
      <c r="R174" s="510"/>
      <c r="S174" s="527">
        <f t="shared" si="30"/>
        <v>0</v>
      </c>
      <c r="T174" s="508"/>
      <c r="U174" s="509"/>
      <c r="V174" s="510"/>
      <c r="W174" s="510"/>
      <c r="X174" s="527">
        <f t="shared" si="31"/>
        <v>0</v>
      </c>
      <c r="Y174" s="508"/>
      <c r="Z174" s="509"/>
      <c r="AA174" s="510"/>
      <c r="AB174" s="510"/>
      <c r="AC174" s="527">
        <f t="shared" si="32"/>
        <v>0</v>
      </c>
      <c r="AD174" s="511"/>
      <c r="AE174" s="509"/>
      <c r="AF174" s="510"/>
      <c r="AG174" s="510"/>
      <c r="AH174" s="527">
        <f t="shared" si="33"/>
        <v>0</v>
      </c>
      <c r="AI174" s="508"/>
      <c r="AJ174" s="509"/>
      <c r="AK174" s="510"/>
      <c r="AL174" s="510"/>
      <c r="AM174" s="527">
        <f t="shared" si="34"/>
        <v>0</v>
      </c>
    </row>
    <row r="175" spans="1:39" ht="20.100000000000001" customHeight="1" x14ac:dyDescent="0.2">
      <c r="A175" s="495" t="s">
        <v>611</v>
      </c>
      <c r="B175" s="496">
        <f t="shared" si="26"/>
        <v>0</v>
      </c>
      <c r="C175" s="497"/>
      <c r="D175" s="498"/>
      <c r="E175" s="499" t="s">
        <v>297</v>
      </c>
      <c r="F175" s="500" t="str">
        <f t="shared" si="27"/>
        <v/>
      </c>
      <c r="G175" s="501"/>
      <c r="H175" s="502"/>
      <c r="I175" s="503"/>
      <c r="J175" s="504"/>
      <c r="K175" s="505">
        <f t="shared" si="28"/>
        <v>0</v>
      </c>
      <c r="L175" s="506"/>
      <c r="M175" s="507"/>
      <c r="N175" s="505">
        <f t="shared" si="29"/>
        <v>0</v>
      </c>
      <c r="O175" s="508"/>
      <c r="P175" s="509"/>
      <c r="Q175" s="510"/>
      <c r="R175" s="510"/>
      <c r="S175" s="527">
        <f t="shared" si="30"/>
        <v>0</v>
      </c>
      <c r="T175" s="508"/>
      <c r="U175" s="509"/>
      <c r="V175" s="510"/>
      <c r="W175" s="510"/>
      <c r="X175" s="527">
        <f t="shared" si="31"/>
        <v>0</v>
      </c>
      <c r="Y175" s="508"/>
      <c r="Z175" s="509"/>
      <c r="AA175" s="510"/>
      <c r="AB175" s="510"/>
      <c r="AC175" s="527">
        <f t="shared" si="32"/>
        <v>0</v>
      </c>
      <c r="AD175" s="511"/>
      <c r="AE175" s="509"/>
      <c r="AF175" s="510"/>
      <c r="AG175" s="510"/>
      <c r="AH175" s="527">
        <f t="shared" si="33"/>
        <v>0</v>
      </c>
      <c r="AI175" s="508"/>
      <c r="AJ175" s="509"/>
      <c r="AK175" s="510"/>
      <c r="AL175" s="510"/>
      <c r="AM175" s="527">
        <f t="shared" si="34"/>
        <v>0</v>
      </c>
    </row>
    <row r="176" spans="1:39" ht="20.100000000000001" customHeight="1" x14ac:dyDescent="0.2">
      <c r="A176" s="495" t="s">
        <v>612</v>
      </c>
      <c r="B176" s="496">
        <f t="shared" si="26"/>
        <v>0</v>
      </c>
      <c r="C176" s="497"/>
      <c r="D176" s="498"/>
      <c r="E176" s="499" t="s">
        <v>297</v>
      </c>
      <c r="F176" s="500" t="str">
        <f t="shared" si="27"/>
        <v/>
      </c>
      <c r="G176" s="501"/>
      <c r="H176" s="502"/>
      <c r="I176" s="503"/>
      <c r="J176" s="504"/>
      <c r="K176" s="505">
        <f t="shared" si="28"/>
        <v>0</v>
      </c>
      <c r="L176" s="506"/>
      <c r="M176" s="507"/>
      <c r="N176" s="505">
        <f t="shared" si="29"/>
        <v>0</v>
      </c>
      <c r="O176" s="508"/>
      <c r="P176" s="509"/>
      <c r="Q176" s="510"/>
      <c r="R176" s="510"/>
      <c r="S176" s="527">
        <f t="shared" si="30"/>
        <v>0</v>
      </c>
      <c r="T176" s="508"/>
      <c r="U176" s="509"/>
      <c r="V176" s="510"/>
      <c r="W176" s="510"/>
      <c r="X176" s="527">
        <f t="shared" si="31"/>
        <v>0</v>
      </c>
      <c r="Y176" s="508"/>
      <c r="Z176" s="509"/>
      <c r="AA176" s="510"/>
      <c r="AB176" s="510"/>
      <c r="AC176" s="527">
        <f t="shared" si="32"/>
        <v>0</v>
      </c>
      <c r="AD176" s="511"/>
      <c r="AE176" s="509"/>
      <c r="AF176" s="510"/>
      <c r="AG176" s="510"/>
      <c r="AH176" s="527">
        <f t="shared" si="33"/>
        <v>0</v>
      </c>
      <c r="AI176" s="508"/>
      <c r="AJ176" s="509"/>
      <c r="AK176" s="510"/>
      <c r="AL176" s="510"/>
      <c r="AM176" s="527">
        <f t="shared" si="34"/>
        <v>0</v>
      </c>
    </row>
    <row r="177" spans="1:39" ht="20.100000000000001" customHeight="1" x14ac:dyDescent="0.2">
      <c r="A177" s="495" t="s">
        <v>613</v>
      </c>
      <c r="B177" s="496">
        <f t="shared" si="26"/>
        <v>0</v>
      </c>
      <c r="C177" s="497"/>
      <c r="D177" s="498"/>
      <c r="E177" s="499" t="s">
        <v>297</v>
      </c>
      <c r="F177" s="500" t="str">
        <f t="shared" si="27"/>
        <v/>
      </c>
      <c r="G177" s="501"/>
      <c r="H177" s="502"/>
      <c r="I177" s="503"/>
      <c r="J177" s="504"/>
      <c r="K177" s="505">
        <f t="shared" si="28"/>
        <v>0</v>
      </c>
      <c r="L177" s="506"/>
      <c r="M177" s="507"/>
      <c r="N177" s="505">
        <f t="shared" si="29"/>
        <v>0</v>
      </c>
      <c r="O177" s="508"/>
      <c r="P177" s="509"/>
      <c r="Q177" s="510"/>
      <c r="R177" s="510"/>
      <c r="S177" s="527">
        <f t="shared" si="30"/>
        <v>0</v>
      </c>
      <c r="T177" s="508"/>
      <c r="U177" s="509"/>
      <c r="V177" s="510"/>
      <c r="W177" s="510"/>
      <c r="X177" s="527">
        <f t="shared" si="31"/>
        <v>0</v>
      </c>
      <c r="Y177" s="508"/>
      <c r="Z177" s="509"/>
      <c r="AA177" s="510"/>
      <c r="AB177" s="510"/>
      <c r="AC177" s="527">
        <f t="shared" si="32"/>
        <v>0</v>
      </c>
      <c r="AD177" s="511"/>
      <c r="AE177" s="509"/>
      <c r="AF177" s="510"/>
      <c r="AG177" s="510"/>
      <c r="AH177" s="527">
        <f t="shared" si="33"/>
        <v>0</v>
      </c>
      <c r="AI177" s="508"/>
      <c r="AJ177" s="509"/>
      <c r="AK177" s="510"/>
      <c r="AL177" s="510"/>
      <c r="AM177" s="527">
        <f t="shared" si="34"/>
        <v>0</v>
      </c>
    </row>
    <row r="178" spans="1:39" ht="20.100000000000001" customHeight="1" x14ac:dyDescent="0.2">
      <c r="A178" s="495" t="s">
        <v>614</v>
      </c>
      <c r="B178" s="496">
        <f t="shared" si="26"/>
        <v>0</v>
      </c>
      <c r="C178" s="497"/>
      <c r="D178" s="498"/>
      <c r="E178" s="499" t="s">
        <v>297</v>
      </c>
      <c r="F178" s="500" t="str">
        <f t="shared" si="27"/>
        <v/>
      </c>
      <c r="G178" s="501"/>
      <c r="H178" s="502"/>
      <c r="I178" s="503"/>
      <c r="J178" s="504"/>
      <c r="K178" s="505">
        <f t="shared" si="28"/>
        <v>0</v>
      </c>
      <c r="L178" s="506"/>
      <c r="M178" s="507"/>
      <c r="N178" s="505">
        <f t="shared" si="29"/>
        <v>0</v>
      </c>
      <c r="O178" s="508"/>
      <c r="P178" s="509"/>
      <c r="Q178" s="510"/>
      <c r="R178" s="510"/>
      <c r="S178" s="527">
        <f t="shared" si="30"/>
        <v>0</v>
      </c>
      <c r="T178" s="508"/>
      <c r="U178" s="509"/>
      <c r="V178" s="510"/>
      <c r="W178" s="510"/>
      <c r="X178" s="527">
        <f t="shared" si="31"/>
        <v>0</v>
      </c>
      <c r="Y178" s="508"/>
      <c r="Z178" s="509"/>
      <c r="AA178" s="510"/>
      <c r="AB178" s="510"/>
      <c r="AC178" s="527">
        <f t="shared" si="32"/>
        <v>0</v>
      </c>
      <c r="AD178" s="511"/>
      <c r="AE178" s="509"/>
      <c r="AF178" s="510"/>
      <c r="AG178" s="510"/>
      <c r="AH178" s="527">
        <f t="shared" si="33"/>
        <v>0</v>
      </c>
      <c r="AI178" s="508"/>
      <c r="AJ178" s="509"/>
      <c r="AK178" s="510"/>
      <c r="AL178" s="510"/>
      <c r="AM178" s="527">
        <f t="shared" si="34"/>
        <v>0</v>
      </c>
    </row>
    <row r="179" spans="1:39" ht="20.100000000000001" customHeight="1" x14ac:dyDescent="0.2">
      <c r="A179" s="495" t="s">
        <v>615</v>
      </c>
      <c r="B179" s="496">
        <f t="shared" si="26"/>
        <v>0</v>
      </c>
      <c r="C179" s="497"/>
      <c r="D179" s="498"/>
      <c r="E179" s="499" t="s">
        <v>297</v>
      </c>
      <c r="F179" s="500" t="str">
        <f t="shared" si="27"/>
        <v/>
      </c>
      <c r="G179" s="501"/>
      <c r="H179" s="502"/>
      <c r="I179" s="503"/>
      <c r="J179" s="504"/>
      <c r="K179" s="505">
        <f t="shared" si="28"/>
        <v>0</v>
      </c>
      <c r="L179" s="506"/>
      <c r="M179" s="507"/>
      <c r="N179" s="505">
        <f t="shared" si="29"/>
        <v>0</v>
      </c>
      <c r="O179" s="508"/>
      <c r="P179" s="509"/>
      <c r="Q179" s="510"/>
      <c r="R179" s="510"/>
      <c r="S179" s="527">
        <f t="shared" si="30"/>
        <v>0</v>
      </c>
      <c r="T179" s="508"/>
      <c r="U179" s="509"/>
      <c r="V179" s="510"/>
      <c r="W179" s="510"/>
      <c r="X179" s="527">
        <f t="shared" si="31"/>
        <v>0</v>
      </c>
      <c r="Y179" s="508"/>
      <c r="Z179" s="509"/>
      <c r="AA179" s="510"/>
      <c r="AB179" s="510"/>
      <c r="AC179" s="527">
        <f t="shared" si="32"/>
        <v>0</v>
      </c>
      <c r="AD179" s="511"/>
      <c r="AE179" s="509"/>
      <c r="AF179" s="510"/>
      <c r="AG179" s="510"/>
      <c r="AH179" s="527">
        <f t="shared" si="33"/>
        <v>0</v>
      </c>
      <c r="AI179" s="508"/>
      <c r="AJ179" s="509"/>
      <c r="AK179" s="510"/>
      <c r="AL179" s="510"/>
      <c r="AM179" s="527">
        <f t="shared" si="34"/>
        <v>0</v>
      </c>
    </row>
    <row r="180" spans="1:39" ht="20.100000000000001" customHeight="1" x14ac:dyDescent="0.2">
      <c r="A180" s="495" t="s">
        <v>616</v>
      </c>
      <c r="B180" s="496">
        <f t="shared" si="26"/>
        <v>0</v>
      </c>
      <c r="C180" s="497"/>
      <c r="D180" s="498"/>
      <c r="E180" s="499" t="s">
        <v>297</v>
      </c>
      <c r="F180" s="500" t="str">
        <f t="shared" si="27"/>
        <v/>
      </c>
      <c r="G180" s="501"/>
      <c r="H180" s="502"/>
      <c r="I180" s="503"/>
      <c r="J180" s="504"/>
      <c r="K180" s="505">
        <f t="shared" si="28"/>
        <v>0</v>
      </c>
      <c r="L180" s="506"/>
      <c r="M180" s="507"/>
      <c r="N180" s="505">
        <f t="shared" si="29"/>
        <v>0</v>
      </c>
      <c r="O180" s="508"/>
      <c r="P180" s="509"/>
      <c r="Q180" s="510"/>
      <c r="R180" s="510"/>
      <c r="S180" s="527">
        <f t="shared" si="30"/>
        <v>0</v>
      </c>
      <c r="T180" s="508"/>
      <c r="U180" s="509"/>
      <c r="V180" s="510"/>
      <c r="W180" s="510"/>
      <c r="X180" s="527">
        <f t="shared" si="31"/>
        <v>0</v>
      </c>
      <c r="Y180" s="508"/>
      <c r="Z180" s="509"/>
      <c r="AA180" s="510"/>
      <c r="AB180" s="510"/>
      <c r="AC180" s="527">
        <f t="shared" si="32"/>
        <v>0</v>
      </c>
      <c r="AD180" s="511"/>
      <c r="AE180" s="509"/>
      <c r="AF180" s="510"/>
      <c r="AG180" s="510"/>
      <c r="AH180" s="527">
        <f t="shared" si="33"/>
        <v>0</v>
      </c>
      <c r="AI180" s="508"/>
      <c r="AJ180" s="509"/>
      <c r="AK180" s="510"/>
      <c r="AL180" s="510"/>
      <c r="AM180" s="527">
        <f t="shared" si="34"/>
        <v>0</v>
      </c>
    </row>
    <row r="181" spans="1:39" ht="20.100000000000001" customHeight="1" x14ac:dyDescent="0.2">
      <c r="A181" s="495" t="s">
        <v>617</v>
      </c>
      <c r="B181" s="496">
        <f t="shared" si="26"/>
        <v>0</v>
      </c>
      <c r="C181" s="497"/>
      <c r="D181" s="498"/>
      <c r="E181" s="499" t="s">
        <v>297</v>
      </c>
      <c r="F181" s="500" t="str">
        <f t="shared" si="27"/>
        <v/>
      </c>
      <c r="G181" s="501"/>
      <c r="H181" s="502"/>
      <c r="I181" s="503"/>
      <c r="J181" s="504"/>
      <c r="K181" s="505">
        <f t="shared" si="28"/>
        <v>0</v>
      </c>
      <c r="L181" s="506"/>
      <c r="M181" s="507"/>
      <c r="N181" s="505">
        <f t="shared" si="29"/>
        <v>0</v>
      </c>
      <c r="O181" s="508"/>
      <c r="P181" s="509"/>
      <c r="Q181" s="510"/>
      <c r="R181" s="510"/>
      <c r="S181" s="527">
        <f t="shared" si="30"/>
        <v>0</v>
      </c>
      <c r="T181" s="508"/>
      <c r="U181" s="509"/>
      <c r="V181" s="510"/>
      <c r="W181" s="510"/>
      <c r="X181" s="527">
        <f t="shared" si="31"/>
        <v>0</v>
      </c>
      <c r="Y181" s="508"/>
      <c r="Z181" s="509"/>
      <c r="AA181" s="510"/>
      <c r="AB181" s="510"/>
      <c r="AC181" s="527">
        <f t="shared" si="32"/>
        <v>0</v>
      </c>
      <c r="AD181" s="511"/>
      <c r="AE181" s="509"/>
      <c r="AF181" s="510"/>
      <c r="AG181" s="510"/>
      <c r="AH181" s="527">
        <f t="shared" si="33"/>
        <v>0</v>
      </c>
      <c r="AI181" s="508"/>
      <c r="AJ181" s="509"/>
      <c r="AK181" s="510"/>
      <c r="AL181" s="510"/>
      <c r="AM181" s="527">
        <f t="shared" si="34"/>
        <v>0</v>
      </c>
    </row>
    <row r="182" spans="1:39" ht="20.100000000000001" customHeight="1" x14ac:dyDescent="0.2">
      <c r="A182" s="495" t="s">
        <v>618</v>
      </c>
      <c r="B182" s="496">
        <f t="shared" si="26"/>
        <v>0</v>
      </c>
      <c r="C182" s="497"/>
      <c r="D182" s="498"/>
      <c r="E182" s="499" t="s">
        <v>297</v>
      </c>
      <c r="F182" s="500" t="str">
        <f t="shared" si="27"/>
        <v/>
      </c>
      <c r="G182" s="501"/>
      <c r="H182" s="502"/>
      <c r="I182" s="503"/>
      <c r="J182" s="504"/>
      <c r="K182" s="505">
        <f t="shared" si="28"/>
        <v>0</v>
      </c>
      <c r="L182" s="506"/>
      <c r="M182" s="507"/>
      <c r="N182" s="505">
        <f t="shared" si="29"/>
        <v>0</v>
      </c>
      <c r="O182" s="508"/>
      <c r="P182" s="509"/>
      <c r="Q182" s="510"/>
      <c r="R182" s="510"/>
      <c r="S182" s="527">
        <f t="shared" si="30"/>
        <v>0</v>
      </c>
      <c r="T182" s="508"/>
      <c r="U182" s="509"/>
      <c r="V182" s="510"/>
      <c r="W182" s="510"/>
      <c r="X182" s="527">
        <f t="shared" si="31"/>
        <v>0</v>
      </c>
      <c r="Y182" s="508"/>
      <c r="Z182" s="509"/>
      <c r="AA182" s="510"/>
      <c r="AB182" s="510"/>
      <c r="AC182" s="527">
        <f t="shared" si="32"/>
        <v>0</v>
      </c>
      <c r="AD182" s="511"/>
      <c r="AE182" s="509"/>
      <c r="AF182" s="510"/>
      <c r="AG182" s="510"/>
      <c r="AH182" s="527">
        <f t="shared" si="33"/>
        <v>0</v>
      </c>
      <c r="AI182" s="508"/>
      <c r="AJ182" s="509"/>
      <c r="AK182" s="510"/>
      <c r="AL182" s="510"/>
      <c r="AM182" s="527">
        <f t="shared" si="34"/>
        <v>0</v>
      </c>
    </row>
    <row r="183" spans="1:39" ht="20.100000000000001" customHeight="1" x14ac:dyDescent="0.2">
      <c r="A183" s="495" t="s">
        <v>619</v>
      </c>
      <c r="B183" s="496">
        <f t="shared" si="26"/>
        <v>0</v>
      </c>
      <c r="C183" s="497"/>
      <c r="D183" s="498"/>
      <c r="E183" s="499" t="s">
        <v>297</v>
      </c>
      <c r="F183" s="500" t="str">
        <f t="shared" si="27"/>
        <v/>
      </c>
      <c r="G183" s="501"/>
      <c r="H183" s="502"/>
      <c r="I183" s="503"/>
      <c r="J183" s="504"/>
      <c r="K183" s="505">
        <f t="shared" si="28"/>
        <v>0</v>
      </c>
      <c r="L183" s="506"/>
      <c r="M183" s="507"/>
      <c r="N183" s="505">
        <f t="shared" si="29"/>
        <v>0</v>
      </c>
      <c r="O183" s="508"/>
      <c r="P183" s="509"/>
      <c r="Q183" s="510"/>
      <c r="R183" s="510"/>
      <c r="S183" s="527">
        <f t="shared" si="30"/>
        <v>0</v>
      </c>
      <c r="T183" s="508"/>
      <c r="U183" s="509"/>
      <c r="V183" s="510"/>
      <c r="W183" s="510"/>
      <c r="X183" s="527">
        <f t="shared" si="31"/>
        <v>0</v>
      </c>
      <c r="Y183" s="508"/>
      <c r="Z183" s="509"/>
      <c r="AA183" s="510"/>
      <c r="AB183" s="510"/>
      <c r="AC183" s="527">
        <f t="shared" si="32"/>
        <v>0</v>
      </c>
      <c r="AD183" s="511"/>
      <c r="AE183" s="509"/>
      <c r="AF183" s="510"/>
      <c r="AG183" s="510"/>
      <c r="AH183" s="527">
        <f t="shared" si="33"/>
        <v>0</v>
      </c>
      <c r="AI183" s="508"/>
      <c r="AJ183" s="509"/>
      <c r="AK183" s="510"/>
      <c r="AL183" s="510"/>
      <c r="AM183" s="527">
        <f t="shared" si="34"/>
        <v>0</v>
      </c>
    </row>
    <row r="184" spans="1:39" ht="20.100000000000001" customHeight="1" x14ac:dyDescent="0.2">
      <c r="A184" s="495" t="s">
        <v>620</v>
      </c>
      <c r="B184" s="496">
        <f t="shared" si="26"/>
        <v>0</v>
      </c>
      <c r="C184" s="497"/>
      <c r="D184" s="498"/>
      <c r="E184" s="499" t="s">
        <v>297</v>
      </c>
      <c r="F184" s="500" t="str">
        <f t="shared" si="27"/>
        <v/>
      </c>
      <c r="G184" s="501"/>
      <c r="H184" s="502"/>
      <c r="I184" s="503"/>
      <c r="J184" s="504"/>
      <c r="K184" s="505">
        <f t="shared" si="28"/>
        <v>0</v>
      </c>
      <c r="L184" s="506"/>
      <c r="M184" s="507"/>
      <c r="N184" s="505">
        <f t="shared" si="29"/>
        <v>0</v>
      </c>
      <c r="O184" s="508"/>
      <c r="P184" s="509"/>
      <c r="Q184" s="510"/>
      <c r="R184" s="510"/>
      <c r="S184" s="527">
        <f t="shared" si="30"/>
        <v>0</v>
      </c>
      <c r="T184" s="508"/>
      <c r="U184" s="509"/>
      <c r="V184" s="510"/>
      <c r="W184" s="510"/>
      <c r="X184" s="527">
        <f t="shared" si="31"/>
        <v>0</v>
      </c>
      <c r="Y184" s="508"/>
      <c r="Z184" s="509"/>
      <c r="AA184" s="510"/>
      <c r="AB184" s="510"/>
      <c r="AC184" s="527">
        <f t="shared" si="32"/>
        <v>0</v>
      </c>
      <c r="AD184" s="511"/>
      <c r="AE184" s="509"/>
      <c r="AF184" s="510"/>
      <c r="AG184" s="510"/>
      <c r="AH184" s="527">
        <f t="shared" si="33"/>
        <v>0</v>
      </c>
      <c r="AI184" s="508"/>
      <c r="AJ184" s="509"/>
      <c r="AK184" s="510"/>
      <c r="AL184" s="510"/>
      <c r="AM184" s="527">
        <f t="shared" si="34"/>
        <v>0</v>
      </c>
    </row>
    <row r="185" spans="1:39" ht="20.100000000000001" customHeight="1" x14ac:dyDescent="0.2">
      <c r="A185" s="495" t="s">
        <v>621</v>
      </c>
      <c r="B185" s="496">
        <f t="shared" si="26"/>
        <v>0</v>
      </c>
      <c r="C185" s="497"/>
      <c r="D185" s="498"/>
      <c r="E185" s="499" t="s">
        <v>297</v>
      </c>
      <c r="F185" s="500" t="str">
        <f t="shared" si="27"/>
        <v/>
      </c>
      <c r="G185" s="501"/>
      <c r="H185" s="502"/>
      <c r="I185" s="503"/>
      <c r="J185" s="504"/>
      <c r="K185" s="505">
        <f t="shared" si="28"/>
        <v>0</v>
      </c>
      <c r="L185" s="506"/>
      <c r="M185" s="507"/>
      <c r="N185" s="505">
        <f t="shared" si="29"/>
        <v>0</v>
      </c>
      <c r="O185" s="508"/>
      <c r="P185" s="509"/>
      <c r="Q185" s="510"/>
      <c r="R185" s="510"/>
      <c r="S185" s="527">
        <f t="shared" si="30"/>
        <v>0</v>
      </c>
      <c r="T185" s="508"/>
      <c r="U185" s="509"/>
      <c r="V185" s="510"/>
      <c r="W185" s="510"/>
      <c r="X185" s="527">
        <f t="shared" si="31"/>
        <v>0</v>
      </c>
      <c r="Y185" s="508"/>
      <c r="Z185" s="509"/>
      <c r="AA185" s="510"/>
      <c r="AB185" s="510"/>
      <c r="AC185" s="527">
        <f t="shared" si="32"/>
        <v>0</v>
      </c>
      <c r="AD185" s="511"/>
      <c r="AE185" s="509"/>
      <c r="AF185" s="510"/>
      <c r="AG185" s="510"/>
      <c r="AH185" s="527">
        <f t="shared" si="33"/>
        <v>0</v>
      </c>
      <c r="AI185" s="508"/>
      <c r="AJ185" s="509"/>
      <c r="AK185" s="510"/>
      <c r="AL185" s="510"/>
      <c r="AM185" s="527">
        <f t="shared" si="34"/>
        <v>0</v>
      </c>
    </row>
    <row r="186" spans="1:39" ht="20.100000000000001" customHeight="1" x14ac:dyDescent="0.2">
      <c r="A186" s="495" t="s">
        <v>622</v>
      </c>
      <c r="B186" s="496">
        <f t="shared" si="26"/>
        <v>0</v>
      </c>
      <c r="C186" s="497"/>
      <c r="D186" s="498"/>
      <c r="E186" s="499" t="s">
        <v>297</v>
      </c>
      <c r="F186" s="500" t="str">
        <f t="shared" si="27"/>
        <v/>
      </c>
      <c r="G186" s="501"/>
      <c r="H186" s="502"/>
      <c r="I186" s="503"/>
      <c r="J186" s="504"/>
      <c r="K186" s="505">
        <f t="shared" si="28"/>
        <v>0</v>
      </c>
      <c r="L186" s="506"/>
      <c r="M186" s="507"/>
      <c r="N186" s="505">
        <f t="shared" si="29"/>
        <v>0</v>
      </c>
      <c r="O186" s="508"/>
      <c r="P186" s="509"/>
      <c r="Q186" s="510"/>
      <c r="R186" s="510"/>
      <c r="S186" s="527">
        <f t="shared" si="30"/>
        <v>0</v>
      </c>
      <c r="T186" s="508"/>
      <c r="U186" s="509"/>
      <c r="V186" s="510"/>
      <c r="W186" s="510"/>
      <c r="X186" s="527">
        <f t="shared" si="31"/>
        <v>0</v>
      </c>
      <c r="Y186" s="508"/>
      <c r="Z186" s="509"/>
      <c r="AA186" s="510"/>
      <c r="AB186" s="510"/>
      <c r="AC186" s="527">
        <f t="shared" si="32"/>
        <v>0</v>
      </c>
      <c r="AD186" s="511"/>
      <c r="AE186" s="509"/>
      <c r="AF186" s="510"/>
      <c r="AG186" s="510"/>
      <c r="AH186" s="527">
        <f t="shared" si="33"/>
        <v>0</v>
      </c>
      <c r="AI186" s="508"/>
      <c r="AJ186" s="509"/>
      <c r="AK186" s="510"/>
      <c r="AL186" s="510"/>
      <c r="AM186" s="527">
        <f t="shared" si="34"/>
        <v>0</v>
      </c>
    </row>
    <row r="187" spans="1:39" ht="20.100000000000001" customHeight="1" x14ac:dyDescent="0.2">
      <c r="A187" s="495" t="s">
        <v>623</v>
      </c>
      <c r="B187" s="496">
        <f t="shared" si="26"/>
        <v>0</v>
      </c>
      <c r="C187" s="497"/>
      <c r="D187" s="498"/>
      <c r="E187" s="499" t="s">
        <v>297</v>
      </c>
      <c r="F187" s="500" t="str">
        <f t="shared" si="27"/>
        <v/>
      </c>
      <c r="G187" s="501"/>
      <c r="H187" s="502"/>
      <c r="I187" s="503"/>
      <c r="J187" s="504"/>
      <c r="K187" s="505">
        <f t="shared" si="28"/>
        <v>0</v>
      </c>
      <c r="L187" s="506"/>
      <c r="M187" s="507"/>
      <c r="N187" s="505">
        <f t="shared" si="29"/>
        <v>0</v>
      </c>
      <c r="O187" s="508"/>
      <c r="P187" s="509"/>
      <c r="Q187" s="510"/>
      <c r="R187" s="510"/>
      <c r="S187" s="527">
        <f t="shared" si="30"/>
        <v>0</v>
      </c>
      <c r="T187" s="508"/>
      <c r="U187" s="509"/>
      <c r="V187" s="510"/>
      <c r="W187" s="510"/>
      <c r="X187" s="527">
        <f t="shared" si="31"/>
        <v>0</v>
      </c>
      <c r="Y187" s="508"/>
      <c r="Z187" s="509"/>
      <c r="AA187" s="510"/>
      <c r="AB187" s="510"/>
      <c r="AC187" s="527">
        <f t="shared" si="32"/>
        <v>0</v>
      </c>
      <c r="AD187" s="511"/>
      <c r="AE187" s="509"/>
      <c r="AF187" s="510"/>
      <c r="AG187" s="510"/>
      <c r="AH187" s="527">
        <f t="shared" si="33"/>
        <v>0</v>
      </c>
      <c r="AI187" s="508"/>
      <c r="AJ187" s="509"/>
      <c r="AK187" s="510"/>
      <c r="AL187" s="510"/>
      <c r="AM187" s="527">
        <f t="shared" si="34"/>
        <v>0</v>
      </c>
    </row>
    <row r="188" spans="1:39" ht="20.100000000000001" customHeight="1" x14ac:dyDescent="0.2">
      <c r="A188" s="495" t="s">
        <v>624</v>
      </c>
      <c r="B188" s="496">
        <f t="shared" si="26"/>
        <v>0</v>
      </c>
      <c r="C188" s="497"/>
      <c r="D188" s="498"/>
      <c r="E188" s="499" t="s">
        <v>297</v>
      </c>
      <c r="F188" s="500" t="str">
        <f t="shared" si="27"/>
        <v/>
      </c>
      <c r="G188" s="501"/>
      <c r="H188" s="502"/>
      <c r="I188" s="503"/>
      <c r="J188" s="504"/>
      <c r="K188" s="505">
        <f t="shared" si="28"/>
        <v>0</v>
      </c>
      <c r="L188" s="506"/>
      <c r="M188" s="507"/>
      <c r="N188" s="505">
        <f t="shared" si="29"/>
        <v>0</v>
      </c>
      <c r="O188" s="508"/>
      <c r="P188" s="509"/>
      <c r="Q188" s="510"/>
      <c r="R188" s="510"/>
      <c r="S188" s="527">
        <f t="shared" si="30"/>
        <v>0</v>
      </c>
      <c r="T188" s="508"/>
      <c r="U188" s="509"/>
      <c r="V188" s="510"/>
      <c r="W188" s="510"/>
      <c r="X188" s="527">
        <f t="shared" si="31"/>
        <v>0</v>
      </c>
      <c r="Y188" s="508"/>
      <c r="Z188" s="509"/>
      <c r="AA188" s="510"/>
      <c r="AB188" s="510"/>
      <c r="AC188" s="527">
        <f t="shared" si="32"/>
        <v>0</v>
      </c>
      <c r="AD188" s="511"/>
      <c r="AE188" s="509"/>
      <c r="AF188" s="510"/>
      <c r="AG188" s="510"/>
      <c r="AH188" s="527">
        <f t="shared" si="33"/>
        <v>0</v>
      </c>
      <c r="AI188" s="508"/>
      <c r="AJ188" s="509"/>
      <c r="AK188" s="510"/>
      <c r="AL188" s="510"/>
      <c r="AM188" s="527">
        <f t="shared" si="34"/>
        <v>0</v>
      </c>
    </row>
    <row r="189" spans="1:39" ht="20.100000000000001" customHeight="1" x14ac:dyDescent="0.2">
      <c r="A189" s="495" t="s">
        <v>625</v>
      </c>
      <c r="B189" s="496">
        <f t="shared" si="26"/>
        <v>0</v>
      </c>
      <c r="C189" s="497"/>
      <c r="D189" s="498"/>
      <c r="E189" s="499" t="s">
        <v>297</v>
      </c>
      <c r="F189" s="500" t="str">
        <f t="shared" si="27"/>
        <v/>
      </c>
      <c r="G189" s="501"/>
      <c r="H189" s="502"/>
      <c r="I189" s="503"/>
      <c r="J189" s="504"/>
      <c r="K189" s="505">
        <f t="shared" si="28"/>
        <v>0</v>
      </c>
      <c r="L189" s="506"/>
      <c r="M189" s="507"/>
      <c r="N189" s="505">
        <f t="shared" si="29"/>
        <v>0</v>
      </c>
      <c r="O189" s="508"/>
      <c r="P189" s="509"/>
      <c r="Q189" s="510"/>
      <c r="R189" s="510"/>
      <c r="S189" s="527">
        <f t="shared" si="30"/>
        <v>0</v>
      </c>
      <c r="T189" s="508"/>
      <c r="U189" s="509"/>
      <c r="V189" s="510"/>
      <c r="W189" s="510"/>
      <c r="X189" s="527">
        <f t="shared" si="31"/>
        <v>0</v>
      </c>
      <c r="Y189" s="508"/>
      <c r="Z189" s="509"/>
      <c r="AA189" s="510"/>
      <c r="AB189" s="510"/>
      <c r="AC189" s="527">
        <f t="shared" si="32"/>
        <v>0</v>
      </c>
      <c r="AD189" s="511"/>
      <c r="AE189" s="509"/>
      <c r="AF189" s="510"/>
      <c r="AG189" s="510"/>
      <c r="AH189" s="527">
        <f t="shared" si="33"/>
        <v>0</v>
      </c>
      <c r="AI189" s="508"/>
      <c r="AJ189" s="509"/>
      <c r="AK189" s="510"/>
      <c r="AL189" s="510"/>
      <c r="AM189" s="527">
        <f t="shared" si="34"/>
        <v>0</v>
      </c>
    </row>
    <row r="190" spans="1:39" ht="20.100000000000001" customHeight="1" x14ac:dyDescent="0.2">
      <c r="A190" s="495" t="s">
        <v>626</v>
      </c>
      <c r="B190" s="496">
        <f t="shared" si="26"/>
        <v>0</v>
      </c>
      <c r="C190" s="497"/>
      <c r="D190" s="498"/>
      <c r="E190" s="499" t="s">
        <v>297</v>
      </c>
      <c r="F190" s="500" t="str">
        <f t="shared" si="27"/>
        <v/>
      </c>
      <c r="G190" s="501"/>
      <c r="H190" s="502"/>
      <c r="I190" s="503"/>
      <c r="J190" s="504"/>
      <c r="K190" s="505">
        <f t="shared" si="28"/>
        <v>0</v>
      </c>
      <c r="L190" s="506"/>
      <c r="M190" s="507"/>
      <c r="N190" s="505">
        <f t="shared" si="29"/>
        <v>0</v>
      </c>
      <c r="O190" s="508"/>
      <c r="P190" s="509"/>
      <c r="Q190" s="510"/>
      <c r="R190" s="510"/>
      <c r="S190" s="527">
        <f t="shared" si="30"/>
        <v>0</v>
      </c>
      <c r="T190" s="508"/>
      <c r="U190" s="509"/>
      <c r="V190" s="510"/>
      <c r="W190" s="510"/>
      <c r="X190" s="527">
        <f t="shared" si="31"/>
        <v>0</v>
      </c>
      <c r="Y190" s="508"/>
      <c r="Z190" s="509"/>
      <c r="AA190" s="510"/>
      <c r="AB190" s="510"/>
      <c r="AC190" s="527">
        <f t="shared" si="32"/>
        <v>0</v>
      </c>
      <c r="AD190" s="511"/>
      <c r="AE190" s="509"/>
      <c r="AF190" s="510"/>
      <c r="AG190" s="510"/>
      <c r="AH190" s="527">
        <f t="shared" si="33"/>
        <v>0</v>
      </c>
      <c r="AI190" s="508"/>
      <c r="AJ190" s="509"/>
      <c r="AK190" s="510"/>
      <c r="AL190" s="510"/>
      <c r="AM190" s="527">
        <f t="shared" si="34"/>
        <v>0</v>
      </c>
    </row>
    <row r="191" spans="1:39" ht="20.100000000000001" customHeight="1" x14ac:dyDescent="0.2">
      <c r="A191" s="495" t="s">
        <v>627</v>
      </c>
      <c r="B191" s="496">
        <f t="shared" si="26"/>
        <v>0</v>
      </c>
      <c r="C191" s="497"/>
      <c r="D191" s="498"/>
      <c r="E191" s="499" t="s">
        <v>297</v>
      </c>
      <c r="F191" s="500" t="str">
        <f t="shared" si="27"/>
        <v/>
      </c>
      <c r="G191" s="501"/>
      <c r="H191" s="502"/>
      <c r="I191" s="503"/>
      <c r="J191" s="504"/>
      <c r="K191" s="505">
        <f t="shared" si="28"/>
        <v>0</v>
      </c>
      <c r="L191" s="506"/>
      <c r="M191" s="507"/>
      <c r="N191" s="505">
        <f t="shared" si="29"/>
        <v>0</v>
      </c>
      <c r="O191" s="508"/>
      <c r="P191" s="509"/>
      <c r="Q191" s="510"/>
      <c r="R191" s="510"/>
      <c r="S191" s="527">
        <f t="shared" si="30"/>
        <v>0</v>
      </c>
      <c r="T191" s="508"/>
      <c r="U191" s="509"/>
      <c r="V191" s="510"/>
      <c r="W191" s="510"/>
      <c r="X191" s="527">
        <f t="shared" si="31"/>
        <v>0</v>
      </c>
      <c r="Y191" s="508"/>
      <c r="Z191" s="509"/>
      <c r="AA191" s="510"/>
      <c r="AB191" s="510"/>
      <c r="AC191" s="527">
        <f t="shared" si="32"/>
        <v>0</v>
      </c>
      <c r="AD191" s="511"/>
      <c r="AE191" s="509"/>
      <c r="AF191" s="510"/>
      <c r="AG191" s="510"/>
      <c r="AH191" s="527">
        <f t="shared" si="33"/>
        <v>0</v>
      </c>
      <c r="AI191" s="508"/>
      <c r="AJ191" s="509"/>
      <c r="AK191" s="510"/>
      <c r="AL191" s="510"/>
      <c r="AM191" s="527">
        <f t="shared" si="34"/>
        <v>0</v>
      </c>
    </row>
    <row r="192" spans="1:39" ht="20.100000000000001" customHeight="1" x14ac:dyDescent="0.2">
      <c r="A192" s="495" t="s">
        <v>628</v>
      </c>
      <c r="B192" s="496">
        <f t="shared" si="26"/>
        <v>0</v>
      </c>
      <c r="C192" s="497"/>
      <c r="D192" s="498"/>
      <c r="E192" s="499" t="s">
        <v>297</v>
      </c>
      <c r="F192" s="500" t="str">
        <f t="shared" si="27"/>
        <v/>
      </c>
      <c r="G192" s="501"/>
      <c r="H192" s="502"/>
      <c r="I192" s="503"/>
      <c r="J192" s="504"/>
      <c r="K192" s="505">
        <f t="shared" si="28"/>
        <v>0</v>
      </c>
      <c r="L192" s="506"/>
      <c r="M192" s="507"/>
      <c r="N192" s="505">
        <f t="shared" si="29"/>
        <v>0</v>
      </c>
      <c r="O192" s="508"/>
      <c r="P192" s="509"/>
      <c r="Q192" s="510"/>
      <c r="R192" s="510"/>
      <c r="S192" s="527">
        <f t="shared" si="30"/>
        <v>0</v>
      </c>
      <c r="T192" s="508"/>
      <c r="U192" s="509"/>
      <c r="V192" s="510"/>
      <c r="W192" s="510"/>
      <c r="X192" s="527">
        <f t="shared" si="31"/>
        <v>0</v>
      </c>
      <c r="Y192" s="508"/>
      <c r="Z192" s="509"/>
      <c r="AA192" s="510"/>
      <c r="AB192" s="510"/>
      <c r="AC192" s="527">
        <f t="shared" si="32"/>
        <v>0</v>
      </c>
      <c r="AD192" s="511"/>
      <c r="AE192" s="509"/>
      <c r="AF192" s="510"/>
      <c r="AG192" s="510"/>
      <c r="AH192" s="527">
        <f t="shared" si="33"/>
        <v>0</v>
      </c>
      <c r="AI192" s="508"/>
      <c r="AJ192" s="509"/>
      <c r="AK192" s="510"/>
      <c r="AL192" s="510"/>
      <c r="AM192" s="527">
        <f t="shared" si="34"/>
        <v>0</v>
      </c>
    </row>
    <row r="193" spans="1:39" ht="20.100000000000001" customHeight="1" x14ac:dyDescent="0.2">
      <c r="A193" s="495" t="s">
        <v>629</v>
      </c>
      <c r="B193" s="496">
        <f t="shared" ref="B193:B214" si="35">K193+N193+S193+X193+AC193+AH193+AM193</f>
        <v>0</v>
      </c>
      <c r="C193" s="497"/>
      <c r="D193" s="498"/>
      <c r="E193" s="499" t="s">
        <v>297</v>
      </c>
      <c r="F193" s="500" t="str">
        <f t="shared" ref="F193:F214" si="36">IF(H193=0,"",H193/G193)</f>
        <v/>
      </c>
      <c r="G193" s="501"/>
      <c r="H193" s="502"/>
      <c r="I193" s="503"/>
      <c r="J193" s="504"/>
      <c r="K193" s="505">
        <f t="shared" ref="K193:K214" si="37">(G193*I193)+(H193*J193/100)</f>
        <v>0</v>
      </c>
      <c r="L193" s="506"/>
      <c r="M193" s="507"/>
      <c r="N193" s="505">
        <f t="shared" ref="N193:N214" si="38">(L193*M193)</f>
        <v>0</v>
      </c>
      <c r="O193" s="508"/>
      <c r="P193" s="509"/>
      <c r="Q193" s="510"/>
      <c r="R193" s="510"/>
      <c r="S193" s="527">
        <f t="shared" ref="S193:S214" si="39">P193*Q193</f>
        <v>0</v>
      </c>
      <c r="T193" s="508"/>
      <c r="U193" s="509"/>
      <c r="V193" s="510"/>
      <c r="W193" s="510"/>
      <c r="X193" s="527">
        <f t="shared" ref="X193:X214" si="40">U193*V193</f>
        <v>0</v>
      </c>
      <c r="Y193" s="508"/>
      <c r="Z193" s="509"/>
      <c r="AA193" s="510"/>
      <c r="AB193" s="510"/>
      <c r="AC193" s="527">
        <f t="shared" ref="AC193:AC214" si="41">Z193*AA193</f>
        <v>0</v>
      </c>
      <c r="AD193" s="511"/>
      <c r="AE193" s="509"/>
      <c r="AF193" s="510"/>
      <c r="AG193" s="510"/>
      <c r="AH193" s="527">
        <f t="shared" ref="AH193:AH214" si="42">AE193*AF193</f>
        <v>0</v>
      </c>
      <c r="AI193" s="508"/>
      <c r="AJ193" s="509"/>
      <c r="AK193" s="510"/>
      <c r="AL193" s="510"/>
      <c r="AM193" s="527">
        <f t="shared" ref="AM193:AM214" si="43">AJ193*AK193</f>
        <v>0</v>
      </c>
    </row>
    <row r="194" spans="1:39" ht="20.100000000000001" customHeight="1" x14ac:dyDescent="0.2">
      <c r="A194" s="495" t="s">
        <v>630</v>
      </c>
      <c r="B194" s="496">
        <f t="shared" si="35"/>
        <v>0</v>
      </c>
      <c r="C194" s="497"/>
      <c r="D194" s="498"/>
      <c r="E194" s="499" t="s">
        <v>297</v>
      </c>
      <c r="F194" s="500" t="str">
        <f t="shared" si="36"/>
        <v/>
      </c>
      <c r="G194" s="501"/>
      <c r="H194" s="502"/>
      <c r="I194" s="503"/>
      <c r="J194" s="504"/>
      <c r="K194" s="505">
        <f t="shared" si="37"/>
        <v>0</v>
      </c>
      <c r="L194" s="506"/>
      <c r="M194" s="507"/>
      <c r="N194" s="505">
        <f t="shared" si="38"/>
        <v>0</v>
      </c>
      <c r="O194" s="508"/>
      <c r="P194" s="509"/>
      <c r="Q194" s="510"/>
      <c r="R194" s="510"/>
      <c r="S194" s="527">
        <f t="shared" si="39"/>
        <v>0</v>
      </c>
      <c r="T194" s="508"/>
      <c r="U194" s="509"/>
      <c r="V194" s="510"/>
      <c r="W194" s="510"/>
      <c r="X194" s="527">
        <f t="shared" si="40"/>
        <v>0</v>
      </c>
      <c r="Y194" s="508"/>
      <c r="Z194" s="509"/>
      <c r="AA194" s="510"/>
      <c r="AB194" s="510"/>
      <c r="AC194" s="527">
        <f t="shared" si="41"/>
        <v>0</v>
      </c>
      <c r="AD194" s="511"/>
      <c r="AE194" s="509"/>
      <c r="AF194" s="510"/>
      <c r="AG194" s="510"/>
      <c r="AH194" s="527">
        <f t="shared" si="42"/>
        <v>0</v>
      </c>
      <c r="AI194" s="508"/>
      <c r="AJ194" s="509"/>
      <c r="AK194" s="510"/>
      <c r="AL194" s="510"/>
      <c r="AM194" s="527">
        <f t="shared" si="43"/>
        <v>0</v>
      </c>
    </row>
    <row r="195" spans="1:39" ht="20.100000000000001" customHeight="1" x14ac:dyDescent="0.2">
      <c r="A195" s="495" t="s">
        <v>631</v>
      </c>
      <c r="B195" s="496">
        <f t="shared" si="35"/>
        <v>0</v>
      </c>
      <c r="C195" s="497"/>
      <c r="D195" s="498"/>
      <c r="E195" s="499" t="s">
        <v>297</v>
      </c>
      <c r="F195" s="500" t="str">
        <f t="shared" si="36"/>
        <v/>
      </c>
      <c r="G195" s="501"/>
      <c r="H195" s="502"/>
      <c r="I195" s="503"/>
      <c r="J195" s="504"/>
      <c r="K195" s="505">
        <f t="shared" si="37"/>
        <v>0</v>
      </c>
      <c r="L195" s="506"/>
      <c r="M195" s="507"/>
      <c r="N195" s="505">
        <f t="shared" si="38"/>
        <v>0</v>
      </c>
      <c r="O195" s="508"/>
      <c r="P195" s="509"/>
      <c r="Q195" s="510"/>
      <c r="R195" s="510"/>
      <c r="S195" s="527">
        <f t="shared" si="39"/>
        <v>0</v>
      </c>
      <c r="T195" s="508"/>
      <c r="U195" s="509"/>
      <c r="V195" s="510"/>
      <c r="W195" s="510"/>
      <c r="X195" s="527">
        <f t="shared" si="40"/>
        <v>0</v>
      </c>
      <c r="Y195" s="508"/>
      <c r="Z195" s="509"/>
      <c r="AA195" s="510"/>
      <c r="AB195" s="510"/>
      <c r="AC195" s="527">
        <f t="shared" si="41"/>
        <v>0</v>
      </c>
      <c r="AD195" s="511"/>
      <c r="AE195" s="509"/>
      <c r="AF195" s="510"/>
      <c r="AG195" s="510"/>
      <c r="AH195" s="527">
        <f t="shared" si="42"/>
        <v>0</v>
      </c>
      <c r="AI195" s="508"/>
      <c r="AJ195" s="509"/>
      <c r="AK195" s="510"/>
      <c r="AL195" s="510"/>
      <c r="AM195" s="527">
        <f t="shared" si="43"/>
        <v>0</v>
      </c>
    </row>
    <row r="196" spans="1:39" ht="20.100000000000001" customHeight="1" x14ac:dyDescent="0.2">
      <c r="A196" s="495" t="s">
        <v>632</v>
      </c>
      <c r="B196" s="496">
        <f t="shared" si="35"/>
        <v>0</v>
      </c>
      <c r="C196" s="497"/>
      <c r="D196" s="498"/>
      <c r="E196" s="499" t="s">
        <v>297</v>
      </c>
      <c r="F196" s="500" t="str">
        <f t="shared" si="36"/>
        <v/>
      </c>
      <c r="G196" s="501"/>
      <c r="H196" s="502"/>
      <c r="I196" s="503"/>
      <c r="J196" s="504"/>
      <c r="K196" s="505">
        <f t="shared" si="37"/>
        <v>0</v>
      </c>
      <c r="L196" s="506"/>
      <c r="M196" s="507"/>
      <c r="N196" s="505">
        <f t="shared" si="38"/>
        <v>0</v>
      </c>
      <c r="O196" s="508"/>
      <c r="P196" s="509"/>
      <c r="Q196" s="510"/>
      <c r="R196" s="510"/>
      <c r="S196" s="527">
        <f t="shared" si="39"/>
        <v>0</v>
      </c>
      <c r="T196" s="508"/>
      <c r="U196" s="509"/>
      <c r="V196" s="510"/>
      <c r="W196" s="510"/>
      <c r="X196" s="527">
        <f t="shared" si="40"/>
        <v>0</v>
      </c>
      <c r="Y196" s="508"/>
      <c r="Z196" s="509"/>
      <c r="AA196" s="510"/>
      <c r="AB196" s="510"/>
      <c r="AC196" s="527">
        <f t="shared" si="41"/>
        <v>0</v>
      </c>
      <c r="AD196" s="511"/>
      <c r="AE196" s="509"/>
      <c r="AF196" s="510"/>
      <c r="AG196" s="510"/>
      <c r="AH196" s="527">
        <f t="shared" si="42"/>
        <v>0</v>
      </c>
      <c r="AI196" s="508"/>
      <c r="AJ196" s="509"/>
      <c r="AK196" s="510"/>
      <c r="AL196" s="510"/>
      <c r="AM196" s="527">
        <f t="shared" si="43"/>
        <v>0</v>
      </c>
    </row>
    <row r="197" spans="1:39" ht="20.100000000000001" customHeight="1" x14ac:dyDescent="0.2">
      <c r="A197" s="495" t="s">
        <v>633</v>
      </c>
      <c r="B197" s="496">
        <f t="shared" si="35"/>
        <v>0</v>
      </c>
      <c r="C197" s="497"/>
      <c r="D197" s="498"/>
      <c r="E197" s="499" t="s">
        <v>297</v>
      </c>
      <c r="F197" s="500" t="str">
        <f t="shared" si="36"/>
        <v/>
      </c>
      <c r="G197" s="501"/>
      <c r="H197" s="502"/>
      <c r="I197" s="503"/>
      <c r="J197" s="504"/>
      <c r="K197" s="505">
        <f t="shared" si="37"/>
        <v>0</v>
      </c>
      <c r="L197" s="506"/>
      <c r="M197" s="507"/>
      <c r="N197" s="505">
        <f t="shared" si="38"/>
        <v>0</v>
      </c>
      <c r="O197" s="508"/>
      <c r="P197" s="509"/>
      <c r="Q197" s="510"/>
      <c r="R197" s="510"/>
      <c r="S197" s="527">
        <f t="shared" si="39"/>
        <v>0</v>
      </c>
      <c r="T197" s="508"/>
      <c r="U197" s="509"/>
      <c r="V197" s="510"/>
      <c r="W197" s="510"/>
      <c r="X197" s="527">
        <f t="shared" si="40"/>
        <v>0</v>
      </c>
      <c r="Y197" s="508"/>
      <c r="Z197" s="509"/>
      <c r="AA197" s="510"/>
      <c r="AB197" s="510"/>
      <c r="AC197" s="527">
        <f t="shared" si="41"/>
        <v>0</v>
      </c>
      <c r="AD197" s="511"/>
      <c r="AE197" s="509"/>
      <c r="AF197" s="510"/>
      <c r="AG197" s="510"/>
      <c r="AH197" s="527">
        <f t="shared" si="42"/>
        <v>0</v>
      </c>
      <c r="AI197" s="508"/>
      <c r="AJ197" s="509"/>
      <c r="AK197" s="510"/>
      <c r="AL197" s="510"/>
      <c r="AM197" s="527">
        <f t="shared" si="43"/>
        <v>0</v>
      </c>
    </row>
    <row r="198" spans="1:39" ht="20.100000000000001" customHeight="1" x14ac:dyDescent="0.2">
      <c r="A198" s="495" t="s">
        <v>634</v>
      </c>
      <c r="B198" s="496">
        <f t="shared" si="35"/>
        <v>0</v>
      </c>
      <c r="C198" s="497"/>
      <c r="D198" s="498"/>
      <c r="E198" s="499" t="s">
        <v>297</v>
      </c>
      <c r="F198" s="500" t="str">
        <f t="shared" si="36"/>
        <v/>
      </c>
      <c r="G198" s="501"/>
      <c r="H198" s="502"/>
      <c r="I198" s="503"/>
      <c r="J198" s="504"/>
      <c r="K198" s="505">
        <f t="shared" si="37"/>
        <v>0</v>
      </c>
      <c r="L198" s="506"/>
      <c r="M198" s="507"/>
      <c r="N198" s="505">
        <f t="shared" si="38"/>
        <v>0</v>
      </c>
      <c r="O198" s="508"/>
      <c r="P198" s="509"/>
      <c r="Q198" s="510"/>
      <c r="R198" s="510"/>
      <c r="S198" s="527">
        <f t="shared" si="39"/>
        <v>0</v>
      </c>
      <c r="T198" s="508"/>
      <c r="U198" s="509"/>
      <c r="V198" s="510"/>
      <c r="W198" s="510"/>
      <c r="X198" s="527">
        <f t="shared" si="40"/>
        <v>0</v>
      </c>
      <c r="Y198" s="508"/>
      <c r="Z198" s="509"/>
      <c r="AA198" s="510"/>
      <c r="AB198" s="510"/>
      <c r="AC198" s="527">
        <f t="shared" si="41"/>
        <v>0</v>
      </c>
      <c r="AD198" s="511"/>
      <c r="AE198" s="509"/>
      <c r="AF198" s="510"/>
      <c r="AG198" s="510"/>
      <c r="AH198" s="527">
        <f t="shared" si="42"/>
        <v>0</v>
      </c>
      <c r="AI198" s="508"/>
      <c r="AJ198" s="509"/>
      <c r="AK198" s="510"/>
      <c r="AL198" s="510"/>
      <c r="AM198" s="527">
        <f t="shared" si="43"/>
        <v>0</v>
      </c>
    </row>
    <row r="199" spans="1:39" ht="20.100000000000001" customHeight="1" x14ac:dyDescent="0.2">
      <c r="A199" s="495" t="s">
        <v>635</v>
      </c>
      <c r="B199" s="496">
        <f t="shared" si="35"/>
        <v>0</v>
      </c>
      <c r="C199" s="497"/>
      <c r="D199" s="498"/>
      <c r="E199" s="499" t="s">
        <v>297</v>
      </c>
      <c r="F199" s="500" t="str">
        <f t="shared" si="36"/>
        <v/>
      </c>
      <c r="G199" s="501"/>
      <c r="H199" s="502"/>
      <c r="I199" s="503"/>
      <c r="J199" s="504"/>
      <c r="K199" s="505">
        <f t="shared" si="37"/>
        <v>0</v>
      </c>
      <c r="L199" s="506"/>
      <c r="M199" s="507"/>
      <c r="N199" s="505">
        <f t="shared" si="38"/>
        <v>0</v>
      </c>
      <c r="O199" s="508"/>
      <c r="P199" s="509"/>
      <c r="Q199" s="510"/>
      <c r="R199" s="510"/>
      <c r="S199" s="527">
        <f t="shared" si="39"/>
        <v>0</v>
      </c>
      <c r="T199" s="508"/>
      <c r="U199" s="509"/>
      <c r="V199" s="510"/>
      <c r="W199" s="510"/>
      <c r="X199" s="527">
        <f t="shared" si="40"/>
        <v>0</v>
      </c>
      <c r="Y199" s="508"/>
      <c r="Z199" s="509"/>
      <c r="AA199" s="510"/>
      <c r="AB199" s="510"/>
      <c r="AC199" s="527">
        <f t="shared" si="41"/>
        <v>0</v>
      </c>
      <c r="AD199" s="511"/>
      <c r="AE199" s="509"/>
      <c r="AF199" s="510"/>
      <c r="AG199" s="510"/>
      <c r="AH199" s="527">
        <f t="shared" si="42"/>
        <v>0</v>
      </c>
      <c r="AI199" s="508"/>
      <c r="AJ199" s="509"/>
      <c r="AK199" s="510"/>
      <c r="AL199" s="510"/>
      <c r="AM199" s="527">
        <f t="shared" si="43"/>
        <v>0</v>
      </c>
    </row>
    <row r="200" spans="1:39" ht="20.100000000000001" customHeight="1" x14ac:dyDescent="0.2">
      <c r="A200" s="495" t="s">
        <v>636</v>
      </c>
      <c r="B200" s="496">
        <f t="shared" si="35"/>
        <v>0</v>
      </c>
      <c r="C200" s="497"/>
      <c r="D200" s="498"/>
      <c r="E200" s="499" t="s">
        <v>297</v>
      </c>
      <c r="F200" s="500" t="str">
        <f t="shared" si="36"/>
        <v/>
      </c>
      <c r="G200" s="501"/>
      <c r="H200" s="502"/>
      <c r="I200" s="503"/>
      <c r="J200" s="504"/>
      <c r="K200" s="505">
        <f t="shared" si="37"/>
        <v>0</v>
      </c>
      <c r="L200" s="506"/>
      <c r="M200" s="507"/>
      <c r="N200" s="505">
        <f t="shared" si="38"/>
        <v>0</v>
      </c>
      <c r="O200" s="508"/>
      <c r="P200" s="509"/>
      <c r="Q200" s="510"/>
      <c r="R200" s="510"/>
      <c r="S200" s="527">
        <f t="shared" si="39"/>
        <v>0</v>
      </c>
      <c r="T200" s="508"/>
      <c r="U200" s="509"/>
      <c r="V200" s="510"/>
      <c r="W200" s="510"/>
      <c r="X200" s="527">
        <f t="shared" si="40"/>
        <v>0</v>
      </c>
      <c r="Y200" s="508"/>
      <c r="Z200" s="509"/>
      <c r="AA200" s="510"/>
      <c r="AB200" s="510"/>
      <c r="AC200" s="527">
        <f t="shared" si="41"/>
        <v>0</v>
      </c>
      <c r="AD200" s="511"/>
      <c r="AE200" s="509"/>
      <c r="AF200" s="510"/>
      <c r="AG200" s="510"/>
      <c r="AH200" s="527">
        <f t="shared" si="42"/>
        <v>0</v>
      </c>
      <c r="AI200" s="508"/>
      <c r="AJ200" s="509"/>
      <c r="AK200" s="510"/>
      <c r="AL200" s="510"/>
      <c r="AM200" s="527">
        <f t="shared" si="43"/>
        <v>0</v>
      </c>
    </row>
    <row r="201" spans="1:39" ht="20.100000000000001" customHeight="1" x14ac:dyDescent="0.2">
      <c r="A201" s="495" t="s">
        <v>637</v>
      </c>
      <c r="B201" s="496">
        <f t="shared" si="35"/>
        <v>0</v>
      </c>
      <c r="C201" s="497"/>
      <c r="D201" s="498"/>
      <c r="E201" s="499" t="s">
        <v>297</v>
      </c>
      <c r="F201" s="500" t="str">
        <f t="shared" si="36"/>
        <v/>
      </c>
      <c r="G201" s="501"/>
      <c r="H201" s="502"/>
      <c r="I201" s="503"/>
      <c r="J201" s="504"/>
      <c r="K201" s="505">
        <f t="shared" si="37"/>
        <v>0</v>
      </c>
      <c r="L201" s="506"/>
      <c r="M201" s="507"/>
      <c r="N201" s="505">
        <f t="shared" si="38"/>
        <v>0</v>
      </c>
      <c r="O201" s="508"/>
      <c r="P201" s="509"/>
      <c r="Q201" s="510"/>
      <c r="R201" s="510"/>
      <c r="S201" s="527">
        <f t="shared" si="39"/>
        <v>0</v>
      </c>
      <c r="T201" s="508"/>
      <c r="U201" s="509"/>
      <c r="V201" s="510"/>
      <c r="W201" s="510"/>
      <c r="X201" s="527">
        <f t="shared" si="40"/>
        <v>0</v>
      </c>
      <c r="Y201" s="508"/>
      <c r="Z201" s="509"/>
      <c r="AA201" s="510"/>
      <c r="AB201" s="510"/>
      <c r="AC201" s="527">
        <f t="shared" si="41"/>
        <v>0</v>
      </c>
      <c r="AD201" s="511"/>
      <c r="AE201" s="509"/>
      <c r="AF201" s="510"/>
      <c r="AG201" s="510"/>
      <c r="AH201" s="527">
        <f t="shared" si="42"/>
        <v>0</v>
      </c>
      <c r="AI201" s="508"/>
      <c r="AJ201" s="509"/>
      <c r="AK201" s="510"/>
      <c r="AL201" s="510"/>
      <c r="AM201" s="527">
        <f t="shared" si="43"/>
        <v>0</v>
      </c>
    </row>
    <row r="202" spans="1:39" ht="20.100000000000001" customHeight="1" x14ac:dyDescent="0.2">
      <c r="A202" s="495" t="s">
        <v>638</v>
      </c>
      <c r="B202" s="496">
        <f t="shared" si="35"/>
        <v>0</v>
      </c>
      <c r="C202" s="497"/>
      <c r="D202" s="498"/>
      <c r="E202" s="499" t="s">
        <v>297</v>
      </c>
      <c r="F202" s="500" t="str">
        <f t="shared" si="36"/>
        <v/>
      </c>
      <c r="G202" s="501"/>
      <c r="H202" s="502"/>
      <c r="I202" s="503"/>
      <c r="J202" s="504"/>
      <c r="K202" s="505">
        <f t="shared" si="37"/>
        <v>0</v>
      </c>
      <c r="L202" s="506"/>
      <c r="M202" s="507"/>
      <c r="N202" s="505">
        <f t="shared" si="38"/>
        <v>0</v>
      </c>
      <c r="O202" s="508"/>
      <c r="P202" s="509"/>
      <c r="Q202" s="510"/>
      <c r="R202" s="510"/>
      <c r="S202" s="527">
        <f t="shared" si="39"/>
        <v>0</v>
      </c>
      <c r="T202" s="508"/>
      <c r="U202" s="509"/>
      <c r="V202" s="510"/>
      <c r="W202" s="510"/>
      <c r="X202" s="527">
        <f t="shared" si="40"/>
        <v>0</v>
      </c>
      <c r="Y202" s="508"/>
      <c r="Z202" s="509"/>
      <c r="AA202" s="510"/>
      <c r="AB202" s="510"/>
      <c r="AC202" s="527">
        <f t="shared" si="41"/>
        <v>0</v>
      </c>
      <c r="AD202" s="511"/>
      <c r="AE202" s="509"/>
      <c r="AF202" s="510"/>
      <c r="AG202" s="510"/>
      <c r="AH202" s="527">
        <f t="shared" si="42"/>
        <v>0</v>
      </c>
      <c r="AI202" s="508"/>
      <c r="AJ202" s="509"/>
      <c r="AK202" s="510"/>
      <c r="AL202" s="510"/>
      <c r="AM202" s="527">
        <f t="shared" si="43"/>
        <v>0</v>
      </c>
    </row>
    <row r="203" spans="1:39" ht="20.100000000000001" customHeight="1" x14ac:dyDescent="0.2">
      <c r="A203" s="495" t="s">
        <v>639</v>
      </c>
      <c r="B203" s="496">
        <f t="shared" si="35"/>
        <v>0</v>
      </c>
      <c r="C203" s="497"/>
      <c r="D203" s="498"/>
      <c r="E203" s="499" t="s">
        <v>297</v>
      </c>
      <c r="F203" s="500" t="str">
        <f t="shared" si="36"/>
        <v/>
      </c>
      <c r="G203" s="501"/>
      <c r="H203" s="502"/>
      <c r="I203" s="503"/>
      <c r="J203" s="504"/>
      <c r="K203" s="505">
        <f t="shared" si="37"/>
        <v>0</v>
      </c>
      <c r="L203" s="506"/>
      <c r="M203" s="507"/>
      <c r="N203" s="505">
        <f t="shared" si="38"/>
        <v>0</v>
      </c>
      <c r="O203" s="508"/>
      <c r="P203" s="509"/>
      <c r="Q203" s="510"/>
      <c r="R203" s="510"/>
      <c r="S203" s="527">
        <f t="shared" si="39"/>
        <v>0</v>
      </c>
      <c r="T203" s="508"/>
      <c r="U203" s="509"/>
      <c r="V203" s="510"/>
      <c r="W203" s="510"/>
      <c r="X203" s="527">
        <f t="shared" si="40"/>
        <v>0</v>
      </c>
      <c r="Y203" s="508"/>
      <c r="Z203" s="509"/>
      <c r="AA203" s="510"/>
      <c r="AB203" s="510"/>
      <c r="AC203" s="527">
        <f t="shared" si="41"/>
        <v>0</v>
      </c>
      <c r="AD203" s="511"/>
      <c r="AE203" s="509"/>
      <c r="AF203" s="510"/>
      <c r="AG203" s="510"/>
      <c r="AH203" s="527">
        <f t="shared" si="42"/>
        <v>0</v>
      </c>
      <c r="AI203" s="508"/>
      <c r="AJ203" s="509"/>
      <c r="AK203" s="510"/>
      <c r="AL203" s="510"/>
      <c r="AM203" s="527">
        <f t="shared" si="43"/>
        <v>0</v>
      </c>
    </row>
    <row r="204" spans="1:39" ht="20.100000000000001" customHeight="1" x14ac:dyDescent="0.2">
      <c r="A204" s="495" t="s">
        <v>640</v>
      </c>
      <c r="B204" s="496">
        <f t="shared" si="35"/>
        <v>0</v>
      </c>
      <c r="C204" s="497"/>
      <c r="D204" s="498"/>
      <c r="E204" s="499" t="s">
        <v>297</v>
      </c>
      <c r="F204" s="500" t="str">
        <f t="shared" si="36"/>
        <v/>
      </c>
      <c r="G204" s="501"/>
      <c r="H204" s="502"/>
      <c r="I204" s="503"/>
      <c r="J204" s="504"/>
      <c r="K204" s="505">
        <f t="shared" si="37"/>
        <v>0</v>
      </c>
      <c r="L204" s="506"/>
      <c r="M204" s="507"/>
      <c r="N204" s="505">
        <f t="shared" si="38"/>
        <v>0</v>
      </c>
      <c r="O204" s="508"/>
      <c r="P204" s="509"/>
      <c r="Q204" s="510"/>
      <c r="R204" s="510"/>
      <c r="S204" s="527">
        <f t="shared" si="39"/>
        <v>0</v>
      </c>
      <c r="T204" s="508"/>
      <c r="U204" s="509"/>
      <c r="V204" s="510"/>
      <c r="W204" s="510"/>
      <c r="X204" s="527">
        <f t="shared" si="40"/>
        <v>0</v>
      </c>
      <c r="Y204" s="508"/>
      <c r="Z204" s="509"/>
      <c r="AA204" s="510"/>
      <c r="AB204" s="510"/>
      <c r="AC204" s="527">
        <f t="shared" si="41"/>
        <v>0</v>
      </c>
      <c r="AD204" s="511"/>
      <c r="AE204" s="509"/>
      <c r="AF204" s="510"/>
      <c r="AG204" s="510"/>
      <c r="AH204" s="527">
        <f t="shared" si="42"/>
        <v>0</v>
      </c>
      <c r="AI204" s="508"/>
      <c r="AJ204" s="509"/>
      <c r="AK204" s="510"/>
      <c r="AL204" s="510"/>
      <c r="AM204" s="527">
        <f t="shared" si="43"/>
        <v>0</v>
      </c>
    </row>
    <row r="205" spans="1:39" ht="20.100000000000001" customHeight="1" x14ac:dyDescent="0.2">
      <c r="A205" s="495" t="s">
        <v>641</v>
      </c>
      <c r="B205" s="496">
        <f t="shared" si="35"/>
        <v>0</v>
      </c>
      <c r="C205" s="497"/>
      <c r="D205" s="498"/>
      <c r="E205" s="499" t="s">
        <v>297</v>
      </c>
      <c r="F205" s="500" t="str">
        <f t="shared" si="36"/>
        <v/>
      </c>
      <c r="G205" s="501"/>
      <c r="H205" s="502"/>
      <c r="I205" s="503"/>
      <c r="J205" s="504"/>
      <c r="K205" s="505">
        <f t="shared" si="37"/>
        <v>0</v>
      </c>
      <c r="L205" s="506"/>
      <c r="M205" s="507"/>
      <c r="N205" s="505">
        <f t="shared" si="38"/>
        <v>0</v>
      </c>
      <c r="O205" s="508"/>
      <c r="P205" s="509"/>
      <c r="Q205" s="510"/>
      <c r="R205" s="510"/>
      <c r="S205" s="527">
        <f t="shared" si="39"/>
        <v>0</v>
      </c>
      <c r="T205" s="508"/>
      <c r="U205" s="509"/>
      <c r="V205" s="510"/>
      <c r="W205" s="510"/>
      <c r="X205" s="527">
        <f t="shared" si="40"/>
        <v>0</v>
      </c>
      <c r="Y205" s="508"/>
      <c r="Z205" s="509"/>
      <c r="AA205" s="510"/>
      <c r="AB205" s="510"/>
      <c r="AC205" s="527">
        <f t="shared" si="41"/>
        <v>0</v>
      </c>
      <c r="AD205" s="511"/>
      <c r="AE205" s="509"/>
      <c r="AF205" s="510"/>
      <c r="AG205" s="510"/>
      <c r="AH205" s="527">
        <f t="shared" si="42"/>
        <v>0</v>
      </c>
      <c r="AI205" s="508"/>
      <c r="AJ205" s="509"/>
      <c r="AK205" s="510"/>
      <c r="AL205" s="510"/>
      <c r="AM205" s="527">
        <f t="shared" si="43"/>
        <v>0</v>
      </c>
    </row>
    <row r="206" spans="1:39" ht="20.100000000000001" customHeight="1" x14ac:dyDescent="0.2">
      <c r="A206" s="495" t="s">
        <v>642</v>
      </c>
      <c r="B206" s="496">
        <f t="shared" si="35"/>
        <v>0</v>
      </c>
      <c r="C206" s="497"/>
      <c r="D206" s="498"/>
      <c r="E206" s="499" t="s">
        <v>297</v>
      </c>
      <c r="F206" s="500" t="str">
        <f t="shared" si="36"/>
        <v/>
      </c>
      <c r="G206" s="501"/>
      <c r="H206" s="502"/>
      <c r="I206" s="503"/>
      <c r="J206" s="504"/>
      <c r="K206" s="505">
        <f t="shared" si="37"/>
        <v>0</v>
      </c>
      <c r="L206" s="506"/>
      <c r="M206" s="507"/>
      <c r="N206" s="505">
        <f t="shared" si="38"/>
        <v>0</v>
      </c>
      <c r="O206" s="508"/>
      <c r="P206" s="509"/>
      <c r="Q206" s="510"/>
      <c r="R206" s="510"/>
      <c r="S206" s="527">
        <f t="shared" si="39"/>
        <v>0</v>
      </c>
      <c r="T206" s="508"/>
      <c r="U206" s="509"/>
      <c r="V206" s="510"/>
      <c r="W206" s="510"/>
      <c r="X206" s="527">
        <f t="shared" si="40"/>
        <v>0</v>
      </c>
      <c r="Y206" s="508"/>
      <c r="Z206" s="509"/>
      <c r="AA206" s="510"/>
      <c r="AB206" s="510"/>
      <c r="AC206" s="527">
        <f t="shared" si="41"/>
        <v>0</v>
      </c>
      <c r="AD206" s="511"/>
      <c r="AE206" s="509"/>
      <c r="AF206" s="510"/>
      <c r="AG206" s="510"/>
      <c r="AH206" s="527">
        <f t="shared" si="42"/>
        <v>0</v>
      </c>
      <c r="AI206" s="508"/>
      <c r="AJ206" s="509"/>
      <c r="AK206" s="510"/>
      <c r="AL206" s="510"/>
      <c r="AM206" s="527">
        <f t="shared" si="43"/>
        <v>0</v>
      </c>
    </row>
    <row r="207" spans="1:39" ht="20.100000000000001" customHeight="1" x14ac:dyDescent="0.2">
      <c r="A207" s="495" t="s">
        <v>643</v>
      </c>
      <c r="B207" s="496">
        <f t="shared" si="35"/>
        <v>0</v>
      </c>
      <c r="C207" s="497"/>
      <c r="D207" s="498"/>
      <c r="E207" s="499" t="s">
        <v>297</v>
      </c>
      <c r="F207" s="500" t="str">
        <f t="shared" si="36"/>
        <v/>
      </c>
      <c r="G207" s="501"/>
      <c r="H207" s="502"/>
      <c r="I207" s="503"/>
      <c r="J207" s="504"/>
      <c r="K207" s="505">
        <f t="shared" si="37"/>
        <v>0</v>
      </c>
      <c r="L207" s="506"/>
      <c r="M207" s="507"/>
      <c r="N207" s="505">
        <f t="shared" si="38"/>
        <v>0</v>
      </c>
      <c r="O207" s="508"/>
      <c r="P207" s="509"/>
      <c r="Q207" s="510"/>
      <c r="R207" s="510"/>
      <c r="S207" s="527">
        <f t="shared" si="39"/>
        <v>0</v>
      </c>
      <c r="T207" s="508"/>
      <c r="U207" s="509"/>
      <c r="V207" s="510"/>
      <c r="W207" s="510"/>
      <c r="X207" s="527">
        <f t="shared" si="40"/>
        <v>0</v>
      </c>
      <c r="Y207" s="508"/>
      <c r="Z207" s="509"/>
      <c r="AA207" s="510"/>
      <c r="AB207" s="510"/>
      <c r="AC207" s="527">
        <f t="shared" si="41"/>
        <v>0</v>
      </c>
      <c r="AD207" s="511"/>
      <c r="AE207" s="509"/>
      <c r="AF207" s="510"/>
      <c r="AG207" s="510"/>
      <c r="AH207" s="527">
        <f t="shared" si="42"/>
        <v>0</v>
      </c>
      <c r="AI207" s="508"/>
      <c r="AJ207" s="509"/>
      <c r="AK207" s="510"/>
      <c r="AL207" s="510"/>
      <c r="AM207" s="527">
        <f t="shared" si="43"/>
        <v>0</v>
      </c>
    </row>
    <row r="208" spans="1:39" ht="20.100000000000001" customHeight="1" x14ac:dyDescent="0.2">
      <c r="A208" s="495" t="s">
        <v>644</v>
      </c>
      <c r="B208" s="496">
        <f t="shared" si="35"/>
        <v>0</v>
      </c>
      <c r="C208" s="497"/>
      <c r="D208" s="498"/>
      <c r="E208" s="499" t="s">
        <v>297</v>
      </c>
      <c r="F208" s="500" t="str">
        <f t="shared" si="36"/>
        <v/>
      </c>
      <c r="G208" s="501"/>
      <c r="H208" s="502"/>
      <c r="I208" s="503"/>
      <c r="J208" s="504"/>
      <c r="K208" s="505">
        <f t="shared" si="37"/>
        <v>0</v>
      </c>
      <c r="L208" s="506"/>
      <c r="M208" s="507"/>
      <c r="N208" s="505">
        <f t="shared" si="38"/>
        <v>0</v>
      </c>
      <c r="O208" s="508"/>
      <c r="P208" s="509"/>
      <c r="Q208" s="510"/>
      <c r="R208" s="510"/>
      <c r="S208" s="527">
        <f t="shared" si="39"/>
        <v>0</v>
      </c>
      <c r="T208" s="508"/>
      <c r="U208" s="509"/>
      <c r="V208" s="510"/>
      <c r="W208" s="510"/>
      <c r="X208" s="527">
        <f t="shared" si="40"/>
        <v>0</v>
      </c>
      <c r="Y208" s="508"/>
      <c r="Z208" s="509"/>
      <c r="AA208" s="510"/>
      <c r="AB208" s="510"/>
      <c r="AC208" s="527">
        <f t="shared" si="41"/>
        <v>0</v>
      </c>
      <c r="AD208" s="511"/>
      <c r="AE208" s="509"/>
      <c r="AF208" s="510"/>
      <c r="AG208" s="510"/>
      <c r="AH208" s="527">
        <f t="shared" si="42"/>
        <v>0</v>
      </c>
      <c r="AI208" s="508"/>
      <c r="AJ208" s="509"/>
      <c r="AK208" s="510"/>
      <c r="AL208" s="510"/>
      <c r="AM208" s="527">
        <f t="shared" si="43"/>
        <v>0</v>
      </c>
    </row>
    <row r="209" spans="1:39" ht="20.100000000000001" customHeight="1" x14ac:dyDescent="0.2">
      <c r="A209" s="495" t="s">
        <v>645</v>
      </c>
      <c r="B209" s="496">
        <f t="shared" si="35"/>
        <v>0</v>
      </c>
      <c r="C209" s="497"/>
      <c r="D209" s="498"/>
      <c r="E209" s="499" t="s">
        <v>297</v>
      </c>
      <c r="F209" s="500" t="str">
        <f t="shared" si="36"/>
        <v/>
      </c>
      <c r="G209" s="501"/>
      <c r="H209" s="502"/>
      <c r="I209" s="503"/>
      <c r="J209" s="504"/>
      <c r="K209" s="505">
        <f t="shared" si="37"/>
        <v>0</v>
      </c>
      <c r="L209" s="506"/>
      <c r="M209" s="507"/>
      <c r="N209" s="505">
        <f t="shared" si="38"/>
        <v>0</v>
      </c>
      <c r="O209" s="508"/>
      <c r="P209" s="509"/>
      <c r="Q209" s="510"/>
      <c r="R209" s="510"/>
      <c r="S209" s="527">
        <f t="shared" si="39"/>
        <v>0</v>
      </c>
      <c r="T209" s="508"/>
      <c r="U209" s="509"/>
      <c r="V209" s="510"/>
      <c r="W209" s="510"/>
      <c r="X209" s="527">
        <f t="shared" si="40"/>
        <v>0</v>
      </c>
      <c r="Y209" s="508"/>
      <c r="Z209" s="509"/>
      <c r="AA209" s="510"/>
      <c r="AB209" s="510"/>
      <c r="AC209" s="527">
        <f t="shared" si="41"/>
        <v>0</v>
      </c>
      <c r="AD209" s="511"/>
      <c r="AE209" s="509"/>
      <c r="AF209" s="510"/>
      <c r="AG209" s="510"/>
      <c r="AH209" s="527">
        <f t="shared" si="42"/>
        <v>0</v>
      </c>
      <c r="AI209" s="508"/>
      <c r="AJ209" s="509"/>
      <c r="AK209" s="510"/>
      <c r="AL209" s="510"/>
      <c r="AM209" s="527">
        <f t="shared" si="43"/>
        <v>0</v>
      </c>
    </row>
    <row r="210" spans="1:39" ht="20.100000000000001" customHeight="1" x14ac:dyDescent="0.2">
      <c r="A210" s="495" t="s">
        <v>646</v>
      </c>
      <c r="B210" s="496">
        <f t="shared" si="35"/>
        <v>0</v>
      </c>
      <c r="C210" s="497"/>
      <c r="D210" s="498"/>
      <c r="E210" s="499" t="s">
        <v>297</v>
      </c>
      <c r="F210" s="500" t="str">
        <f t="shared" si="36"/>
        <v/>
      </c>
      <c r="G210" s="501"/>
      <c r="H210" s="502"/>
      <c r="I210" s="503"/>
      <c r="J210" s="504"/>
      <c r="K210" s="505">
        <f t="shared" si="37"/>
        <v>0</v>
      </c>
      <c r="L210" s="506"/>
      <c r="M210" s="507"/>
      <c r="N210" s="505">
        <f t="shared" si="38"/>
        <v>0</v>
      </c>
      <c r="O210" s="508"/>
      <c r="P210" s="509"/>
      <c r="Q210" s="510"/>
      <c r="R210" s="510"/>
      <c r="S210" s="527">
        <f t="shared" si="39"/>
        <v>0</v>
      </c>
      <c r="T210" s="508"/>
      <c r="U210" s="509"/>
      <c r="V210" s="510"/>
      <c r="W210" s="510"/>
      <c r="X210" s="527">
        <f t="shared" si="40"/>
        <v>0</v>
      </c>
      <c r="Y210" s="508"/>
      <c r="Z210" s="509"/>
      <c r="AA210" s="510"/>
      <c r="AB210" s="510"/>
      <c r="AC210" s="527">
        <f t="shared" si="41"/>
        <v>0</v>
      </c>
      <c r="AD210" s="511"/>
      <c r="AE210" s="509"/>
      <c r="AF210" s="510"/>
      <c r="AG210" s="510"/>
      <c r="AH210" s="527">
        <f t="shared" si="42"/>
        <v>0</v>
      </c>
      <c r="AI210" s="508"/>
      <c r="AJ210" s="509"/>
      <c r="AK210" s="510"/>
      <c r="AL210" s="510"/>
      <c r="AM210" s="527">
        <f t="shared" si="43"/>
        <v>0</v>
      </c>
    </row>
    <row r="211" spans="1:39" ht="20.100000000000001" customHeight="1" x14ac:dyDescent="0.2">
      <c r="A211" s="495" t="s">
        <v>647</v>
      </c>
      <c r="B211" s="496">
        <f t="shared" si="35"/>
        <v>0</v>
      </c>
      <c r="C211" s="497"/>
      <c r="D211" s="498"/>
      <c r="E211" s="499" t="s">
        <v>297</v>
      </c>
      <c r="F211" s="500" t="str">
        <f t="shared" si="36"/>
        <v/>
      </c>
      <c r="G211" s="501"/>
      <c r="H211" s="502"/>
      <c r="I211" s="503"/>
      <c r="J211" s="504"/>
      <c r="K211" s="505">
        <f t="shared" si="37"/>
        <v>0</v>
      </c>
      <c r="L211" s="506"/>
      <c r="M211" s="507"/>
      <c r="N211" s="505">
        <f t="shared" si="38"/>
        <v>0</v>
      </c>
      <c r="O211" s="508"/>
      <c r="P211" s="509"/>
      <c r="Q211" s="510"/>
      <c r="R211" s="510"/>
      <c r="S211" s="527">
        <f t="shared" si="39"/>
        <v>0</v>
      </c>
      <c r="T211" s="508"/>
      <c r="U211" s="509"/>
      <c r="V211" s="510"/>
      <c r="W211" s="510"/>
      <c r="X211" s="527">
        <f t="shared" si="40"/>
        <v>0</v>
      </c>
      <c r="Y211" s="508"/>
      <c r="Z211" s="509"/>
      <c r="AA211" s="510"/>
      <c r="AB211" s="510"/>
      <c r="AC211" s="527">
        <f t="shared" si="41"/>
        <v>0</v>
      </c>
      <c r="AD211" s="511"/>
      <c r="AE211" s="509"/>
      <c r="AF211" s="510"/>
      <c r="AG211" s="510"/>
      <c r="AH211" s="527">
        <f t="shared" si="42"/>
        <v>0</v>
      </c>
      <c r="AI211" s="508"/>
      <c r="AJ211" s="509"/>
      <c r="AK211" s="510"/>
      <c r="AL211" s="510"/>
      <c r="AM211" s="527">
        <f t="shared" si="43"/>
        <v>0</v>
      </c>
    </row>
    <row r="212" spans="1:39" ht="20.100000000000001" customHeight="1" x14ac:dyDescent="0.2">
      <c r="A212" s="495" t="s">
        <v>648</v>
      </c>
      <c r="B212" s="496">
        <f t="shared" si="35"/>
        <v>0</v>
      </c>
      <c r="C212" s="497"/>
      <c r="D212" s="498"/>
      <c r="E212" s="499" t="s">
        <v>297</v>
      </c>
      <c r="F212" s="500" t="str">
        <f t="shared" si="36"/>
        <v/>
      </c>
      <c r="G212" s="501"/>
      <c r="H212" s="502"/>
      <c r="I212" s="503"/>
      <c r="J212" s="504"/>
      <c r="K212" s="505">
        <f t="shared" si="37"/>
        <v>0</v>
      </c>
      <c r="L212" s="506"/>
      <c r="M212" s="507"/>
      <c r="N212" s="505">
        <f t="shared" si="38"/>
        <v>0</v>
      </c>
      <c r="O212" s="508"/>
      <c r="P212" s="509"/>
      <c r="Q212" s="510"/>
      <c r="R212" s="510"/>
      <c r="S212" s="527">
        <f t="shared" si="39"/>
        <v>0</v>
      </c>
      <c r="T212" s="508"/>
      <c r="U212" s="509"/>
      <c r="V212" s="510"/>
      <c r="W212" s="510"/>
      <c r="X212" s="527">
        <f t="shared" si="40"/>
        <v>0</v>
      </c>
      <c r="Y212" s="508"/>
      <c r="Z212" s="509"/>
      <c r="AA212" s="510"/>
      <c r="AB212" s="510"/>
      <c r="AC212" s="527">
        <f t="shared" si="41"/>
        <v>0</v>
      </c>
      <c r="AD212" s="511"/>
      <c r="AE212" s="509"/>
      <c r="AF212" s="510"/>
      <c r="AG212" s="510"/>
      <c r="AH212" s="527">
        <f t="shared" si="42"/>
        <v>0</v>
      </c>
      <c r="AI212" s="508"/>
      <c r="AJ212" s="509"/>
      <c r="AK212" s="510"/>
      <c r="AL212" s="510"/>
      <c r="AM212" s="527">
        <f t="shared" si="43"/>
        <v>0</v>
      </c>
    </row>
    <row r="213" spans="1:39" ht="20.100000000000001" customHeight="1" x14ac:dyDescent="0.2">
      <c r="A213" s="495" t="s">
        <v>649</v>
      </c>
      <c r="B213" s="496">
        <f t="shared" si="35"/>
        <v>0</v>
      </c>
      <c r="C213" s="497"/>
      <c r="D213" s="498"/>
      <c r="E213" s="499" t="s">
        <v>297</v>
      </c>
      <c r="F213" s="500" t="str">
        <f t="shared" si="36"/>
        <v/>
      </c>
      <c r="G213" s="501"/>
      <c r="H213" s="502"/>
      <c r="I213" s="503"/>
      <c r="J213" s="504"/>
      <c r="K213" s="505">
        <f t="shared" si="37"/>
        <v>0</v>
      </c>
      <c r="L213" s="506"/>
      <c r="M213" s="507"/>
      <c r="N213" s="505">
        <f t="shared" si="38"/>
        <v>0</v>
      </c>
      <c r="O213" s="508"/>
      <c r="P213" s="509"/>
      <c r="Q213" s="510"/>
      <c r="R213" s="510"/>
      <c r="S213" s="527">
        <f t="shared" si="39"/>
        <v>0</v>
      </c>
      <c r="T213" s="508"/>
      <c r="U213" s="509"/>
      <c r="V213" s="510"/>
      <c r="W213" s="510"/>
      <c r="X213" s="527">
        <f t="shared" si="40"/>
        <v>0</v>
      </c>
      <c r="Y213" s="508"/>
      <c r="Z213" s="509"/>
      <c r="AA213" s="510"/>
      <c r="AB213" s="510"/>
      <c r="AC213" s="527">
        <f t="shared" si="41"/>
        <v>0</v>
      </c>
      <c r="AD213" s="511"/>
      <c r="AE213" s="509"/>
      <c r="AF213" s="510"/>
      <c r="AG213" s="510"/>
      <c r="AH213" s="527">
        <f t="shared" si="42"/>
        <v>0</v>
      </c>
      <c r="AI213" s="508"/>
      <c r="AJ213" s="509"/>
      <c r="AK213" s="510"/>
      <c r="AL213" s="510"/>
      <c r="AM213" s="527">
        <f t="shared" si="43"/>
        <v>0</v>
      </c>
    </row>
    <row r="214" spans="1:39" ht="20.100000000000001" customHeight="1" x14ac:dyDescent="0.2">
      <c r="A214" s="495" t="s">
        <v>650</v>
      </c>
      <c r="B214" s="496">
        <f t="shared" si="35"/>
        <v>0</v>
      </c>
      <c r="C214" s="497"/>
      <c r="D214" s="498"/>
      <c r="E214" s="499" t="s">
        <v>297</v>
      </c>
      <c r="F214" s="500" t="str">
        <f t="shared" si="36"/>
        <v/>
      </c>
      <c r="G214" s="501"/>
      <c r="H214" s="502"/>
      <c r="I214" s="503"/>
      <c r="J214" s="504"/>
      <c r="K214" s="505">
        <f t="shared" si="37"/>
        <v>0</v>
      </c>
      <c r="L214" s="506"/>
      <c r="M214" s="507"/>
      <c r="N214" s="505">
        <f t="shared" si="38"/>
        <v>0</v>
      </c>
      <c r="O214" s="508"/>
      <c r="P214" s="509"/>
      <c r="Q214" s="510"/>
      <c r="R214" s="510"/>
      <c r="S214" s="527">
        <f t="shared" si="39"/>
        <v>0</v>
      </c>
      <c r="T214" s="508"/>
      <c r="U214" s="509"/>
      <c r="V214" s="510"/>
      <c r="W214" s="510"/>
      <c r="X214" s="527">
        <f t="shared" si="40"/>
        <v>0</v>
      </c>
      <c r="Y214" s="508"/>
      <c r="Z214" s="509"/>
      <c r="AA214" s="510"/>
      <c r="AB214" s="510"/>
      <c r="AC214" s="527">
        <f t="shared" si="41"/>
        <v>0</v>
      </c>
      <c r="AD214" s="511"/>
      <c r="AE214" s="509"/>
      <c r="AF214" s="510"/>
      <c r="AG214" s="510"/>
      <c r="AH214" s="527">
        <f t="shared" si="42"/>
        <v>0</v>
      </c>
      <c r="AI214" s="508"/>
      <c r="AJ214" s="509"/>
      <c r="AK214" s="510"/>
      <c r="AL214" s="510"/>
      <c r="AM214" s="527">
        <f t="shared" si="43"/>
        <v>0</v>
      </c>
    </row>
  </sheetData>
  <mergeCells count="2">
    <mergeCell ref="C6:C9"/>
    <mergeCell ref="D6:D9"/>
  </mergeCells>
  <dataValidations count="1">
    <dataValidation type="list" allowBlank="1" showInputMessage="1" showErrorMessage="1" sqref="E15:E214" xr:uid="{00000000-0002-0000-0800-000000000000}">
      <formula1>"Bitte wählen,HöS,HöS/HS,HS,HS/MS,MS,MS/NS,NS"</formula1>
    </dataValidation>
  </dataValidations>
  <pageMargins left="0.78740157480314965" right="0.78740157480314965" top="0.98425196850393704" bottom="0.98425196850393704" header="0.51181102362204722" footer="0.51181102362204722"/>
  <pageSetup paperSize="9" scale="45" fitToWidth="0" pageOrder="overThenDown" orientation="landscape" r:id="rId1"/>
  <headerFooter alignWithMargins="0">
    <oddFooter>&amp;R&amp;12Seite &amp;P von &amp;N</oddFooter>
  </headerFooter>
  <rowBreaks count="4" manualBreakCount="4">
    <brk id="54" max="38" man="1"/>
    <brk id="94" max="38" man="1"/>
    <brk id="134" max="38" man="1"/>
    <brk id="174" max="38" man="1"/>
  </rowBreaks>
  <colBreaks count="3" manualBreakCount="3">
    <brk id="14" min="12" max="213" man="1"/>
    <brk id="24" min="12" max="213" man="1"/>
    <brk id="34" min="12" max="213" man="1"/>
  </col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11</vt:i4>
      </vt:variant>
    </vt:vector>
  </HeadingPairs>
  <TitlesOfParts>
    <vt:vector size="27" baseType="lpstr">
      <vt:lpstr>Ausfüllhilfe</vt:lpstr>
      <vt:lpstr>Changelog</vt:lpstr>
      <vt:lpstr>A. Allgemeine Informationen</vt:lpstr>
      <vt:lpstr>B. Übersicht EOG</vt:lpstr>
      <vt:lpstr>C. Erlösobergrenze</vt:lpstr>
      <vt:lpstr>D. Netzübergänge</vt:lpstr>
      <vt:lpstr>E. Erläuterungen</vt:lpstr>
      <vt:lpstr>Anlage 2-1</vt:lpstr>
      <vt:lpstr>Anlage 2-4</vt:lpstr>
      <vt:lpstr>Anlage 2-8</vt:lpstr>
      <vt:lpstr>Anlage 2-9</vt:lpstr>
      <vt:lpstr>Anlage 2-10</vt:lpstr>
      <vt:lpstr>Anlage 2-11</vt:lpstr>
      <vt:lpstr>Anlage 2-13</vt:lpstr>
      <vt:lpstr>Anlage Volatile Kosten</vt:lpstr>
      <vt:lpstr>Anlage FL</vt:lpstr>
      <vt:lpstr>'Anlage 2-13'!Druckbereich</vt:lpstr>
      <vt:lpstr>'Anlage 2-4'!Druckbereich</vt:lpstr>
      <vt:lpstr>'Anlage FL'!Druckbereich</vt:lpstr>
      <vt:lpstr>'Anlage Volatile Kosten'!Druckbereich</vt:lpstr>
      <vt:lpstr>Ausfüllhilfe!Druckbereich</vt:lpstr>
      <vt:lpstr>'B. Übersicht EOG'!Druckbereich</vt:lpstr>
      <vt:lpstr>'C. Erlösobergrenze'!Druckbereich</vt:lpstr>
      <vt:lpstr>'D. Netzübergänge'!Druckbereich</vt:lpstr>
      <vt:lpstr>'E. Erläuterungen'!Druckbereich</vt:lpstr>
      <vt:lpstr>'Anlage 2-4'!Drucktitel</vt:lpstr>
      <vt:lpstr>'C. Erlösobergrenze'!Drucktitel</vt:lpstr>
    </vt:vector>
  </TitlesOfParts>
  <Company>Bundesnetzagentur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610c</dc:creator>
  <cp:lastModifiedBy>Petschuch, Christoph Milan (HMWVW)</cp:lastModifiedBy>
  <cp:lastPrinted>2023-09-15T12:15:13Z</cp:lastPrinted>
  <dcterms:created xsi:type="dcterms:W3CDTF">2008-01-30T13:39:14Z</dcterms:created>
  <dcterms:modified xsi:type="dcterms:W3CDTF">2024-11-19T09:02:10Z</dcterms:modified>
</cp:coreProperties>
</file>